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1" activeTab="17"/>
  </bookViews>
  <sheets>
    <sheet name="Мира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7." sheetId="10" r:id="rId10"/>
    <sheet name="Строит.5" sheetId="11" r:id="rId11"/>
    <sheet name="9." sheetId="12" r:id="rId12"/>
    <sheet name="10." sheetId="13" r:id="rId13"/>
    <sheet name="8а" sheetId="14" r:id="rId14"/>
    <sheet name="8." sheetId="15" r:id="rId15"/>
    <sheet name="4." sheetId="16" r:id="rId16"/>
    <sheet name="2." sheetId="17" r:id="rId17"/>
    <sheet name="ИТОГО" sheetId="18" r:id="rId18"/>
  </sheets>
  <externalReferences>
    <externalReference r:id="rId21"/>
  </externalReferences>
  <definedNames>
    <definedName name="_xlnm.Print_Area" localSheetId="5">'6'!$A$1:$AB$38</definedName>
    <definedName name="_xlnm.Print_Area" localSheetId="9">'7.'!$A$1:$AA$39</definedName>
    <definedName name="_xlnm.Print_Area" localSheetId="17">'ИТОГО'!$A$1:$AB$52</definedName>
    <definedName name="_xlnm.Print_Area" localSheetId="0">'Мира1'!$A$1:$AC$38</definedName>
  </definedNames>
  <calcPr fullCalcOnLoad="1"/>
</workbook>
</file>

<file path=xl/sharedStrings.xml><?xml version="1.0" encoding="utf-8"?>
<sst xmlns="http://schemas.openxmlformats.org/spreadsheetml/2006/main" count="1182" uniqueCount="193">
  <si>
    <t>с.Щелкун ул.МИРА 1</t>
  </si>
  <si>
    <t>Начислено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</si>
  <si>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</si>
  <si>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</si>
  <si>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</si>
  <si>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</si>
  <si>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</si>
  <si>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</si>
  <si>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</si>
  <si>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</si>
  <si>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</si>
  <si>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</si>
  <si>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</si>
  <si>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</si>
  <si>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ИТОГО:</t>
  </si>
  <si>
    <t>Уплачено</t>
  </si>
  <si>
    <t>Затраты</t>
  </si>
  <si>
    <t>Расшифровка затрат:</t>
  </si>
  <si>
    <t>наименование</t>
  </si>
  <si>
    <t>Итого:</t>
  </si>
  <si>
    <t>Остаток ср-в</t>
  </si>
  <si>
    <t>с.Щелкун ул.МИРА 2</t>
  </si>
  <si>
    <t>Площадь обслуживаемая</t>
  </si>
  <si>
    <t>с.Щелкун ул.МИРА 6</t>
  </si>
  <si>
    <t>с.Щелкун ул.МИРА 9</t>
  </si>
  <si>
    <t>с.Щелкун ул.МИРА 3</t>
  </si>
  <si>
    <t>с.Щелкун ул.МИРА 4</t>
  </si>
  <si>
    <t>с.Щелкун ул.МИРА 5</t>
  </si>
  <si>
    <t>с.Щелкун ул.МИРА 7</t>
  </si>
  <si>
    <t>с.Щелкун ул.МИРА 8</t>
  </si>
  <si>
    <t>с.Щелкун ул.Строителей 5</t>
  </si>
  <si>
    <t>с.Щелкун ул.Строителей 7</t>
  </si>
  <si>
    <t>с.Щелкун ул.Строителей 9</t>
  </si>
  <si>
    <t>с.Щелкун ул.Строителей 10</t>
  </si>
  <si>
    <t>с.Щелкун ул.Строителей 8а</t>
  </si>
  <si>
    <t xml:space="preserve">с.Щелкун </t>
  </si>
  <si>
    <t>с.Щелкун Строителей 2</t>
  </si>
  <si>
    <t>с.Щелкун ул.Строителей 4</t>
  </si>
  <si>
    <t>с.Щелкун ул.Строителей 8</t>
  </si>
  <si>
    <t>Спец/одежда</t>
  </si>
  <si>
    <t>спец/одежда</t>
  </si>
  <si>
    <t>Спец. Одежда</t>
  </si>
  <si>
    <t>спец.одежда</t>
  </si>
  <si>
    <t xml:space="preserve">Спец.одежда </t>
  </si>
  <si>
    <t>Спец.одежда</t>
  </si>
  <si>
    <t xml:space="preserve">эл. Энергия </t>
  </si>
  <si>
    <t>эл. Энергия</t>
  </si>
  <si>
    <t>эл.энергия</t>
  </si>
  <si>
    <t xml:space="preserve">эл.энергия </t>
  </si>
  <si>
    <t xml:space="preserve">эл. энергия </t>
  </si>
  <si>
    <t>з/плата электрик</t>
  </si>
  <si>
    <t xml:space="preserve">з/плата  электрик </t>
  </si>
  <si>
    <t xml:space="preserve">з/плата дворник </t>
  </si>
  <si>
    <t>отчисления ЕСН</t>
  </si>
  <si>
    <t xml:space="preserve">з/плата электрик </t>
  </si>
  <si>
    <t>з/пл электрик</t>
  </si>
  <si>
    <t xml:space="preserve">з/пл дворник </t>
  </si>
  <si>
    <t>з/пл  электрик</t>
  </si>
  <si>
    <t xml:space="preserve">з/пл электрик </t>
  </si>
  <si>
    <t>тек.задолженность</t>
  </si>
  <si>
    <t>Тек.задолженность</t>
  </si>
  <si>
    <t xml:space="preserve">Тек.задолженность </t>
  </si>
  <si>
    <t>Материалы</t>
  </si>
  <si>
    <t>Эл.энергия</t>
  </si>
  <si>
    <t>З/пл дворник</t>
  </si>
  <si>
    <t>З/пл электрик</t>
  </si>
  <si>
    <t>Отчисления ЕСН</t>
  </si>
  <si>
    <t xml:space="preserve">материалы </t>
  </si>
  <si>
    <t>материалы</t>
  </si>
  <si>
    <t>Тек.зад-ность</t>
  </si>
  <si>
    <t>Материал</t>
  </si>
  <si>
    <t xml:space="preserve">Материалы </t>
  </si>
  <si>
    <t>ГСМ</t>
  </si>
  <si>
    <t>В т. ч. материалы</t>
  </si>
  <si>
    <t>В т.ч. з/плата</t>
  </si>
  <si>
    <t>з/плата дворника</t>
  </si>
  <si>
    <t>р/р квитанций</t>
  </si>
  <si>
    <t>нач.участка</t>
  </si>
  <si>
    <t>ЕСН</t>
  </si>
  <si>
    <t xml:space="preserve">р/р квитанций </t>
  </si>
  <si>
    <t xml:space="preserve">нач. участка </t>
  </si>
  <si>
    <t>нач. участка</t>
  </si>
  <si>
    <t>Sм3</t>
  </si>
  <si>
    <t xml:space="preserve"> З-ты пер</t>
  </si>
  <si>
    <t>Строителе           2</t>
  </si>
  <si>
    <t>8А</t>
  </si>
  <si>
    <t>Итого Строит.</t>
  </si>
  <si>
    <t>Итого Мира</t>
  </si>
  <si>
    <t xml:space="preserve">ИТОГОс.Щелк </t>
  </si>
  <si>
    <t xml:space="preserve"> З-ты пост</t>
  </si>
  <si>
    <t xml:space="preserve"> З. по/актамст</t>
  </si>
  <si>
    <t>итого з-ты</t>
  </si>
  <si>
    <t xml:space="preserve">Затраты по актам </t>
  </si>
  <si>
    <t>В т/ч ЕСН</t>
  </si>
  <si>
    <t>В т/ч эл.эн.</t>
  </si>
  <si>
    <t xml:space="preserve">Ремонт подъезда </t>
  </si>
  <si>
    <t>Рем. Подъездов</t>
  </si>
  <si>
    <t>з/пл Косвенные</t>
  </si>
  <si>
    <t>Отчисления ЕСН косв</t>
  </si>
  <si>
    <t>Акты</t>
  </si>
  <si>
    <t>Всего:</t>
  </si>
  <si>
    <t xml:space="preserve">   з/п.косв.</t>
  </si>
  <si>
    <t xml:space="preserve">        косв.</t>
  </si>
  <si>
    <t xml:space="preserve">Ремонт подъездов </t>
  </si>
  <si>
    <t>Тех.обслуж. внутр.газопр</t>
  </si>
  <si>
    <t>Тех.обс. внутр.газопр</t>
  </si>
  <si>
    <t>ДМС</t>
  </si>
  <si>
    <t>Мира                   1</t>
  </si>
  <si>
    <t>S*тариф I п.</t>
  </si>
  <si>
    <t>S*тариф II п.</t>
  </si>
  <si>
    <t>Затрат за год</t>
  </si>
  <si>
    <t>Долг на 01.01.2014</t>
  </si>
  <si>
    <t>Услуги по экспл. Эл.инстр.</t>
  </si>
  <si>
    <t>Услуги по экспл. эл.инстр.</t>
  </si>
  <si>
    <t>ВДГО</t>
  </si>
  <si>
    <t>с.Щелкун ж/фонд</t>
  </si>
  <si>
    <t xml:space="preserve">Затраты всего </t>
  </si>
  <si>
    <t>Расшифровка материальных затрат:</t>
  </si>
  <si>
    <t>Ремонт подъездов</t>
  </si>
  <si>
    <t>ИТОГО</t>
  </si>
  <si>
    <t>Тех.обсл. вн.газопр</t>
  </si>
  <si>
    <t>НДС на ТМЦ, ГСМ,Спец/од</t>
  </si>
  <si>
    <t>с учетом з/платы</t>
  </si>
  <si>
    <t>Осмотр инженерных сетей и конструктивных элементов здания</t>
  </si>
  <si>
    <t xml:space="preserve">Мелкий ремонт электропроводки </t>
  </si>
  <si>
    <t>Замена стояков на ХВС</t>
  </si>
  <si>
    <t>Частичная замена кровли - ондулин 62 шт.</t>
  </si>
  <si>
    <t>Прочистка канализационной трубы - 13 метров</t>
  </si>
  <si>
    <t>Мелкий ремонт электропроводки  в подвале дома</t>
  </si>
  <si>
    <t>Частичный ремонт крыши  -  ондулин -46 шт.</t>
  </si>
  <si>
    <t>Прочистка канализационного коллектора  - 30 метров</t>
  </si>
  <si>
    <t>Уборка снега с крыши дома , сбивание сосулек</t>
  </si>
  <si>
    <t>Замена труб системы отопления</t>
  </si>
  <si>
    <t xml:space="preserve">Замена сломанного замкса на новый в подвале дома </t>
  </si>
  <si>
    <t>Мелкий ремонт электропроводки,  замена эл.кабеля</t>
  </si>
  <si>
    <t xml:space="preserve">Проведен ремонт системы отопления в подвальном </t>
  </si>
  <si>
    <t xml:space="preserve">помещении дома </t>
  </si>
  <si>
    <t>Мелкий ремонт электропроводки</t>
  </si>
  <si>
    <t>Установка счетчика на ХВС, замена фитингов</t>
  </si>
  <si>
    <t>Замена труб  системы ХВС</t>
  </si>
  <si>
    <t>Ремонт крыши - конек</t>
  </si>
  <si>
    <t xml:space="preserve">Замазывание  швов в подвале дома </t>
  </si>
  <si>
    <t xml:space="preserve">Благоустройство территории - побелка фундамента, </t>
  </si>
  <si>
    <t xml:space="preserve">ремонт и покраска сушилки для белья </t>
  </si>
  <si>
    <t>Замена сломанного замка на новый в подвале дома</t>
  </si>
  <si>
    <t>Благоустройство территории - побелка участка</t>
  </si>
  <si>
    <t>Прочистка канализационного  стояка - 7 метров</t>
  </si>
  <si>
    <t>Откачка сточных вод из канализационного колодца</t>
  </si>
  <si>
    <t xml:space="preserve">Прочистка канализационной трубы </t>
  </si>
  <si>
    <t>Осмотр инженерных сетей и конструктивных элементов здания всех МКД</t>
  </si>
  <si>
    <t>с.Щелкун ж/фонд Мира-2</t>
  </si>
  <si>
    <t>с.Щелкун ж/фонд Мира-1</t>
  </si>
  <si>
    <t>с.Щелкун ж/фонд Мира-3</t>
  </si>
  <si>
    <t>с.Щелкун ж/фонд Мира-4</t>
  </si>
  <si>
    <t>с.Щелкун ж/фонд Мира-5</t>
  </si>
  <si>
    <t>с.Щелкун ж/фонд Мира-6</t>
  </si>
  <si>
    <t>с.Щелкун ж/фонд Мира-7</t>
  </si>
  <si>
    <t>с.Щелкун ж/фонд Мира-8</t>
  </si>
  <si>
    <t>с.Щелкун ж/фонд Мира-9</t>
  </si>
  <si>
    <t>с.Щелкун ж/фонд Строителей -7</t>
  </si>
  <si>
    <t>с.Щелкун ж/фонд Строителей-5</t>
  </si>
  <si>
    <t>с.Щелкун ж/фонд Строителей- 9</t>
  </si>
  <si>
    <t>с.Щелкун ж/фонд Строителей-10</t>
  </si>
  <si>
    <t>с.Щелкун ж/фонд Строителей -8А</t>
  </si>
  <si>
    <t>с.Щелкун ж/фонд Строителей-2</t>
  </si>
  <si>
    <t xml:space="preserve">Во всех многоквартирных домах с.Щелкун </t>
  </si>
  <si>
    <t>Мира-1</t>
  </si>
  <si>
    <t>Мира-2</t>
  </si>
  <si>
    <t>Мира-3</t>
  </si>
  <si>
    <t>Мира-4</t>
  </si>
  <si>
    <t>Мира-5</t>
  </si>
  <si>
    <t>Мира-6</t>
  </si>
  <si>
    <t>Мира-7</t>
  </si>
  <si>
    <t>Мира-8</t>
  </si>
  <si>
    <t>Мира-9</t>
  </si>
  <si>
    <t>Стр.2</t>
  </si>
  <si>
    <t>Стр.5</t>
  </si>
  <si>
    <t>Стр.7</t>
  </si>
  <si>
    <t>Стр.9</t>
  </si>
  <si>
    <t>Стр.10</t>
  </si>
  <si>
    <t>Стр.8А</t>
  </si>
  <si>
    <t>Ревизия задвижек по ул.Строителей</t>
  </si>
  <si>
    <t>Мелкий ремонт электропроводки (ревизия вводного эл.щита)</t>
  </si>
  <si>
    <t>Замена участка трубы  системы ХВС</t>
  </si>
  <si>
    <t>Установка общедомового счетчика на ХВС, замена фитингов</t>
  </si>
  <si>
    <t>Ремонтные работы крыши</t>
  </si>
  <si>
    <t>Поверка парам. электроустан</t>
  </si>
  <si>
    <t>Поверка парам.электроуст.</t>
  </si>
  <si>
    <t>з/пл Остальные</t>
  </si>
  <si>
    <t>Отчисления ЕСН ост.</t>
  </si>
  <si>
    <t>Спавка о расходах денежных средств по содержанию жилья за 2013г.</t>
  </si>
  <si>
    <t>Спавка о расходах денежных средств по содержанию жилья за 2014г.</t>
  </si>
  <si>
    <t>Сводная о расходах денежных средств по содержанию жилья за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</si>
</sst>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0" xfId="0" applyFill="1" applyBorder="1" applyAlignment="1">
      <alignment/>
    </xf>
    <xf numFmtId="0" fontId="5" fillId="39" borderId="1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9" borderId="10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0" xfId="0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39" borderId="17" xfId="0" applyFont="1" applyFill="1" applyBorder="1" applyAlignment="1">
      <alignment/>
    </xf>
    <xf numFmtId="0" fontId="0" fillId="40" borderId="15" xfId="0" applyFill="1" applyBorder="1" applyAlignment="1">
      <alignment/>
    </xf>
    <xf numFmtId="0" fontId="1" fillId="41" borderId="11" xfId="0" applyFont="1" applyFill="1" applyBorder="1" applyAlignment="1">
      <alignment/>
    </xf>
    <xf numFmtId="0" fontId="0" fillId="0" borderId="11" xfId="0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4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43" borderId="13" xfId="0" applyFont="1" applyFill="1" applyBorder="1" applyAlignment="1">
      <alignment/>
    </xf>
    <xf numFmtId="0" fontId="0" fillId="0" borderId="0" xfId="0" applyFont="1" applyAlignment="1">
      <alignment/>
    </xf>
    <xf numFmtId="2" fontId="4" fillId="38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1" fillId="41" borderId="15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41" borderId="18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1" fillId="41" borderId="16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2" fontId="4" fillId="39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8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41" borderId="10" xfId="0" applyFont="1" applyFill="1" applyBorder="1" applyAlignment="1">
      <alignment/>
    </xf>
    <xf numFmtId="0" fontId="8" fillId="43" borderId="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43" borderId="16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41" borderId="10" xfId="0" applyNumberFormat="1" applyFont="1" applyFill="1" applyBorder="1" applyAlignment="1">
      <alignment/>
    </xf>
    <xf numFmtId="2" fontId="8" fillId="8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3" borderId="16" xfId="0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0" fontId="8" fillId="43" borderId="16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77;&#1083;&#1082;&#1091;&#1085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ра1"/>
      <sheetName val="2"/>
      <sheetName val="3"/>
      <sheetName val="4"/>
      <sheetName val="5"/>
      <sheetName val="6"/>
      <sheetName val="7"/>
      <sheetName val="8"/>
      <sheetName val="9"/>
      <sheetName val="7."/>
      <sheetName val="Строит.5"/>
      <sheetName val="9."/>
      <sheetName val="10."/>
      <sheetName val="8а"/>
      <sheetName val="8."/>
      <sheetName val="4."/>
      <sheetName val="2."/>
      <sheetName val="ИТОГО"/>
      <sheetName val="Лист1"/>
    </sheetNames>
    <sheetDataSet>
      <sheetData sheetId="0">
        <row r="16">
          <cell r="N16">
            <v>24963.323999999877</v>
          </cell>
        </row>
      </sheetData>
      <sheetData sheetId="1">
        <row r="16">
          <cell r="N16">
            <v>5979.764000000054</v>
          </cell>
        </row>
      </sheetData>
      <sheetData sheetId="2">
        <row r="16">
          <cell r="N16">
            <v>17848.608800000045</v>
          </cell>
        </row>
      </sheetData>
      <sheetData sheetId="3">
        <row r="16">
          <cell r="N16">
            <v>32866.39199999999</v>
          </cell>
        </row>
      </sheetData>
      <sheetData sheetId="4">
        <row r="16">
          <cell r="N16">
            <v>40028.176999999894</v>
          </cell>
        </row>
      </sheetData>
      <sheetData sheetId="5">
        <row r="16">
          <cell r="N16">
            <v>11707.830000000045</v>
          </cell>
        </row>
      </sheetData>
      <sheetData sheetId="6">
        <row r="16">
          <cell r="N16">
            <v>23807.451</v>
          </cell>
        </row>
      </sheetData>
      <sheetData sheetId="7">
        <row r="16">
          <cell r="N16">
            <v>6306.365999999965</v>
          </cell>
        </row>
      </sheetData>
      <sheetData sheetId="8">
        <row r="16">
          <cell r="N16">
            <v>13611.130999999965</v>
          </cell>
        </row>
      </sheetData>
      <sheetData sheetId="9">
        <row r="16">
          <cell r="N16">
            <v>21669.117999999973</v>
          </cell>
        </row>
      </sheetData>
      <sheetData sheetId="10">
        <row r="16">
          <cell r="N16">
            <v>1804.8630000000703</v>
          </cell>
        </row>
      </sheetData>
      <sheetData sheetId="11">
        <row r="16">
          <cell r="N16">
            <v>15014.92099999998</v>
          </cell>
        </row>
      </sheetData>
      <sheetData sheetId="12">
        <row r="16">
          <cell r="N16">
            <v>86810.54949999995</v>
          </cell>
        </row>
      </sheetData>
      <sheetData sheetId="13">
        <row r="16">
          <cell r="N16">
            <v>2362.1223000000246</v>
          </cell>
        </row>
      </sheetData>
      <sheetData sheetId="14">
        <row r="16">
          <cell r="N16">
            <v>0</v>
          </cell>
        </row>
      </sheetData>
      <sheetData sheetId="15">
        <row r="16">
          <cell r="N16">
            <v>0</v>
          </cell>
        </row>
      </sheetData>
      <sheetData sheetId="16">
        <row r="16">
          <cell r="N16">
            <v>21745.939999999995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14" max="14" width="10.7109375" style="0" customWidth="1"/>
    <col min="17" max="17" width="25.8515625" style="0" customWidth="1"/>
    <col min="18" max="18" width="13.8515625" style="0" customWidth="1"/>
  </cols>
  <sheetData>
    <row r="1" ht="12.75">
      <c r="A1" s="47" t="s">
        <v>191</v>
      </c>
    </row>
    <row r="2" spans="1:21" ht="15">
      <c r="A2" s="2" t="s">
        <v>0</v>
      </c>
      <c r="D2" t="s">
        <v>22</v>
      </c>
      <c r="G2" s="13">
        <v>888</v>
      </c>
      <c r="Q2" s="2" t="s">
        <v>151</v>
      </c>
      <c r="R2" s="73"/>
      <c r="S2" s="73"/>
      <c r="T2" s="73"/>
      <c r="U2" s="73"/>
    </row>
    <row r="3" spans="17:21" ht="15">
      <c r="Q3" s="73"/>
      <c r="R3" s="73"/>
      <c r="S3" s="73"/>
      <c r="T3" s="73"/>
      <c r="U3" s="73"/>
    </row>
    <row r="4" spans="1:21" ht="15.75">
      <c r="A4" s="49" t="s">
        <v>111</v>
      </c>
      <c r="C4" s="12">
        <f>'[1]Мира1'!$N$16</f>
        <v>24963.323999999877</v>
      </c>
      <c r="D4" s="47"/>
      <c r="Q4" s="73" t="s">
        <v>111</v>
      </c>
      <c r="R4" s="74">
        <f>C4</f>
        <v>24963.323999999877</v>
      </c>
      <c r="S4" s="73"/>
      <c r="T4" s="73"/>
      <c r="U4" s="73"/>
    </row>
    <row r="5" spans="17:21" ht="15">
      <c r="Q5" s="73"/>
      <c r="R5" s="73"/>
      <c r="S5" s="73"/>
      <c r="T5" s="73"/>
      <c r="U5" s="73"/>
    </row>
    <row r="6" spans="1:21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Q6" s="75"/>
      <c r="R6" s="75" t="s">
        <v>14</v>
      </c>
      <c r="S6" s="73"/>
      <c r="T6" s="73"/>
      <c r="U6" s="73"/>
    </row>
    <row r="7" spans="1:21" ht="15.75">
      <c r="A7" s="6" t="s">
        <v>1</v>
      </c>
      <c r="B7" s="6">
        <v>10497.28</v>
      </c>
      <c r="C7" s="6">
        <v>10497.28</v>
      </c>
      <c r="D7" s="6">
        <v>10497.28</v>
      </c>
      <c r="E7" s="6">
        <v>10497.28</v>
      </c>
      <c r="F7" s="6">
        <v>10497.28</v>
      </c>
      <c r="G7" s="6">
        <v>10497.28</v>
      </c>
      <c r="H7" s="6">
        <v>10497.28</v>
      </c>
      <c r="I7" s="6">
        <v>10502</v>
      </c>
      <c r="J7" s="6">
        <v>10626.6</v>
      </c>
      <c r="K7" s="6">
        <v>10637.34</v>
      </c>
      <c r="L7" s="6">
        <v>10637.34</v>
      </c>
      <c r="M7" s="6">
        <v>10637.34</v>
      </c>
      <c r="N7" s="6">
        <f>SUM(B7:M7)</f>
        <v>126521.58</v>
      </c>
      <c r="Q7" s="76" t="s">
        <v>1</v>
      </c>
      <c r="R7" s="76">
        <f>N7</f>
        <v>126521.58</v>
      </c>
      <c r="S7" s="73"/>
      <c r="T7" s="73"/>
      <c r="U7" s="73"/>
    </row>
    <row r="8" spans="1:2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Q8" s="75"/>
      <c r="R8" s="75"/>
      <c r="S8" s="73"/>
      <c r="T8" s="73"/>
      <c r="U8" s="73"/>
    </row>
    <row r="9" spans="1:21" ht="15.75">
      <c r="A9" s="7" t="s">
        <v>15</v>
      </c>
      <c r="B9" s="42">
        <v>11868.26</v>
      </c>
      <c r="C9" s="42">
        <v>7060.23</v>
      </c>
      <c r="D9" s="42">
        <v>9644.86</v>
      </c>
      <c r="E9" s="42">
        <v>7931.04</v>
      </c>
      <c r="F9" s="42">
        <v>8008.05</v>
      </c>
      <c r="G9" s="42">
        <v>18443.26</v>
      </c>
      <c r="H9" s="42">
        <v>9703.42</v>
      </c>
      <c r="I9" s="42">
        <v>7726.29</v>
      </c>
      <c r="J9" s="42">
        <v>13699.58</v>
      </c>
      <c r="K9" s="42">
        <v>9180.65</v>
      </c>
      <c r="L9" s="42">
        <v>10161.52</v>
      </c>
      <c r="M9" s="42">
        <v>9689.27</v>
      </c>
      <c r="N9" s="7">
        <f>SUM(B9:M9)</f>
        <v>123116.43</v>
      </c>
      <c r="Q9" s="77" t="s">
        <v>15</v>
      </c>
      <c r="R9" s="77">
        <f>N9</f>
        <v>123116.43</v>
      </c>
      <c r="S9" s="73"/>
      <c r="T9" s="73"/>
      <c r="U9" s="73"/>
    </row>
    <row r="10" spans="1:2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Q10" s="78"/>
      <c r="R10" s="79"/>
      <c r="S10" s="73"/>
      <c r="T10" s="73"/>
      <c r="U10" s="73"/>
    </row>
    <row r="11" spans="1:2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Q11" s="80"/>
      <c r="R11" s="81"/>
      <c r="S11" s="73"/>
      <c r="T11" s="73"/>
      <c r="U11" s="73"/>
    </row>
    <row r="12" spans="1:21" ht="15.75">
      <c r="A12" s="10" t="s">
        <v>16</v>
      </c>
      <c r="B12" s="10">
        <f>SUM(B38)</f>
        <v>7786.67</v>
      </c>
      <c r="C12" s="10">
        <f aca="true" t="shared" si="0" ref="C12:M12">C38</f>
        <v>9003.859999999999</v>
      </c>
      <c r="D12" s="10">
        <f t="shared" si="0"/>
        <v>7183.94</v>
      </c>
      <c r="E12" s="10">
        <f t="shared" si="0"/>
        <v>9132.11</v>
      </c>
      <c r="F12" s="10">
        <f t="shared" si="0"/>
        <v>6427.72</v>
      </c>
      <c r="G12" s="10">
        <f t="shared" si="0"/>
        <v>6884.240000000001</v>
      </c>
      <c r="H12" s="10">
        <f t="shared" si="0"/>
        <v>9533.04</v>
      </c>
      <c r="I12" s="10">
        <f t="shared" si="0"/>
        <v>8921.09</v>
      </c>
      <c r="J12" s="10">
        <f t="shared" si="0"/>
        <v>10533.38</v>
      </c>
      <c r="K12" s="10">
        <f t="shared" si="0"/>
        <v>7571.27</v>
      </c>
      <c r="L12" s="10">
        <f t="shared" si="0"/>
        <v>7461.92</v>
      </c>
      <c r="M12" s="10">
        <f t="shared" si="0"/>
        <v>14011.82</v>
      </c>
      <c r="N12" s="10">
        <f>SUM(B12:M12)</f>
        <v>104451.06</v>
      </c>
      <c r="Q12" s="82" t="s">
        <v>60</v>
      </c>
      <c r="R12" s="94">
        <f>N16</f>
        <v>28368.47399999987</v>
      </c>
      <c r="S12" s="73"/>
      <c r="T12" s="73"/>
      <c r="U12" s="73"/>
    </row>
    <row r="13" spans="17:21" ht="15">
      <c r="Q13" s="73"/>
      <c r="R13" s="73"/>
      <c r="S13" s="73"/>
      <c r="T13" s="73"/>
      <c r="U13" s="73"/>
    </row>
    <row r="14" spans="1:21" ht="15.75">
      <c r="A14" s="11" t="s">
        <v>20</v>
      </c>
      <c r="B14" s="11">
        <f>B9-B12</f>
        <v>4081.59</v>
      </c>
      <c r="C14" s="11">
        <f aca="true" t="shared" si="1" ref="C14:N14">C9-C12</f>
        <v>-1943.6299999999992</v>
      </c>
      <c r="D14" s="11">
        <f t="shared" si="1"/>
        <v>2460.920000000001</v>
      </c>
      <c r="E14" s="11">
        <f t="shared" si="1"/>
        <v>-1201.0700000000006</v>
      </c>
      <c r="F14" s="11">
        <f t="shared" si="1"/>
        <v>1580.33</v>
      </c>
      <c r="G14" s="11">
        <f t="shared" si="1"/>
        <v>11559.019999999997</v>
      </c>
      <c r="H14" s="11">
        <f t="shared" si="1"/>
        <v>170.3799999999992</v>
      </c>
      <c r="I14" s="11">
        <f t="shared" si="1"/>
        <v>-1194.8000000000002</v>
      </c>
      <c r="J14" s="11">
        <f t="shared" si="1"/>
        <v>3166.2000000000007</v>
      </c>
      <c r="K14" s="11">
        <f t="shared" si="1"/>
        <v>1609.3799999999992</v>
      </c>
      <c r="L14" s="11">
        <f t="shared" si="1"/>
        <v>2699.6000000000004</v>
      </c>
      <c r="M14" s="11">
        <f t="shared" si="1"/>
        <v>-4322.549999999999</v>
      </c>
      <c r="N14" s="11">
        <f t="shared" si="1"/>
        <v>18665.369999999995</v>
      </c>
      <c r="Q14" s="83"/>
      <c r="R14" s="83"/>
      <c r="S14" s="73"/>
      <c r="T14" s="73"/>
      <c r="U14" s="73"/>
    </row>
    <row r="15" spans="17:21" ht="15.75">
      <c r="Q15" s="83"/>
      <c r="R15" s="83"/>
      <c r="S15" s="73"/>
      <c r="T15" s="73"/>
      <c r="U15" s="73"/>
    </row>
    <row r="16" spans="1:21" ht="15.75">
      <c r="A16" s="24" t="s">
        <v>60</v>
      </c>
      <c r="B16" s="25">
        <f>C4+B7-B9</f>
        <v>23592.343999999874</v>
      </c>
      <c r="C16" s="24">
        <f aca="true" t="shared" si="2" ref="C16:M16">B16+C7-C9</f>
        <v>27029.393999999873</v>
      </c>
      <c r="D16" s="25">
        <f t="shared" si="2"/>
        <v>27881.813999999875</v>
      </c>
      <c r="E16" s="24">
        <f t="shared" si="2"/>
        <v>30448.053999999873</v>
      </c>
      <c r="F16" s="25">
        <f t="shared" si="2"/>
        <v>32937.28399999987</v>
      </c>
      <c r="G16" s="24">
        <f t="shared" si="2"/>
        <v>24991.30399999987</v>
      </c>
      <c r="H16" s="25">
        <f t="shared" si="2"/>
        <v>25785.163999999873</v>
      </c>
      <c r="I16" s="24">
        <f t="shared" si="2"/>
        <v>28560.873999999872</v>
      </c>
      <c r="J16" s="25">
        <f t="shared" si="2"/>
        <v>25487.89399999987</v>
      </c>
      <c r="K16" s="24">
        <f t="shared" si="2"/>
        <v>26944.583999999864</v>
      </c>
      <c r="L16" s="25">
        <f t="shared" si="2"/>
        <v>27420.403999999868</v>
      </c>
      <c r="M16" s="24">
        <f t="shared" si="2"/>
        <v>28368.473999999867</v>
      </c>
      <c r="N16" s="25">
        <f>C4+N7-N9</f>
        <v>28368.47399999987</v>
      </c>
      <c r="Q16" s="84" t="s">
        <v>116</v>
      </c>
      <c r="R16" s="84">
        <f>N12</f>
        <v>104451.06</v>
      </c>
      <c r="S16" s="85" t="s">
        <v>122</v>
      </c>
      <c r="T16" s="73"/>
      <c r="U16" s="73"/>
    </row>
    <row r="17" spans="11:21" ht="15">
      <c r="K17" s="1"/>
      <c r="Q17" s="73"/>
      <c r="R17" s="73"/>
      <c r="S17" s="73"/>
      <c r="T17" s="73"/>
      <c r="U17" s="73"/>
    </row>
    <row r="18" spans="1:21" ht="15">
      <c r="A18" s="4" t="s">
        <v>17</v>
      </c>
      <c r="Q18" s="2" t="s">
        <v>117</v>
      </c>
      <c r="R18" s="73"/>
      <c r="S18" s="73"/>
      <c r="T18" s="73"/>
      <c r="U18" s="73" t="s">
        <v>123</v>
      </c>
    </row>
    <row r="19" spans="17:21" ht="15">
      <c r="Q19" s="73"/>
      <c r="R19" s="73"/>
      <c r="S19" s="73"/>
      <c r="T19" s="73"/>
      <c r="U19" s="73"/>
    </row>
    <row r="20" spans="1:21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Q20" s="86" t="s">
        <v>18</v>
      </c>
      <c r="R20" s="87"/>
      <c r="S20" s="73"/>
      <c r="T20" s="73"/>
      <c r="U20" s="73" t="s">
        <v>124</v>
      </c>
    </row>
    <row r="21" spans="1:21" ht="15.75">
      <c r="A21" s="3" t="s">
        <v>39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 aca="true" t="shared" si="3" ref="N21:N26">SUM(B21:M21)</f>
        <v>529.5300000000001</v>
      </c>
      <c r="Q21" s="88" t="s">
        <v>121</v>
      </c>
      <c r="R21" s="89">
        <f>(R23+R24+R22)*18%</f>
        <v>585.2448</v>
      </c>
      <c r="S21" s="73"/>
      <c r="T21" s="73"/>
      <c r="U21" s="7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3"/>
        <v>0</v>
      </c>
      <c r="Q22" s="75" t="s">
        <v>44</v>
      </c>
      <c r="R22" s="75">
        <f>N21</f>
        <v>529.5300000000001</v>
      </c>
      <c r="S22" s="73"/>
      <c r="T22" s="73"/>
      <c r="U22" s="73" t="s">
        <v>125</v>
      </c>
    </row>
    <row r="23" spans="1:21" ht="15.75">
      <c r="A23" s="3" t="s">
        <v>56</v>
      </c>
      <c r="B23" s="3">
        <v>913.71</v>
      </c>
      <c r="C23" s="3">
        <v>750.15</v>
      </c>
      <c r="D23" s="3">
        <v>750.15</v>
      </c>
      <c r="E23" s="3">
        <v>750.15</v>
      </c>
      <c r="F23" s="3">
        <v>750.15</v>
      </c>
      <c r="G23" s="3">
        <v>750.15</v>
      </c>
      <c r="H23" s="3">
        <v>1481.22</v>
      </c>
      <c r="I23" s="3">
        <v>750.15</v>
      </c>
      <c r="J23" s="3">
        <v>825.16</v>
      </c>
      <c r="K23" s="3">
        <v>825.16</v>
      </c>
      <c r="L23" s="3">
        <v>825.16</v>
      </c>
      <c r="M23" s="3">
        <v>825.16</v>
      </c>
      <c r="N23" s="3">
        <f t="shared" si="3"/>
        <v>10196.47</v>
      </c>
      <c r="Q23" s="75" t="s">
        <v>72</v>
      </c>
      <c r="R23" s="75">
        <f>N27</f>
        <v>27.66</v>
      </c>
      <c r="S23" s="73"/>
      <c r="T23" s="73"/>
      <c r="U23" s="73"/>
    </row>
    <row r="24" spans="1:21" ht="15.75">
      <c r="A24" s="3" t="s">
        <v>57</v>
      </c>
      <c r="B24" s="3">
        <v>365.3</v>
      </c>
      <c r="C24" s="3">
        <v>374.66</v>
      </c>
      <c r="D24" s="3">
        <v>374.66</v>
      </c>
      <c r="E24" s="3">
        <v>407.44</v>
      </c>
      <c r="F24" s="3">
        <v>355.93</v>
      </c>
      <c r="G24" s="3">
        <v>402.76</v>
      </c>
      <c r="H24" s="3">
        <v>430.86</v>
      </c>
      <c r="I24" s="3">
        <v>393.4</v>
      </c>
      <c r="J24" s="3">
        <v>453.39</v>
      </c>
      <c r="K24" s="3">
        <v>474</v>
      </c>
      <c r="L24" s="3">
        <v>370.96</v>
      </c>
      <c r="M24" s="3">
        <v>474</v>
      </c>
      <c r="N24" s="3">
        <f t="shared" si="3"/>
        <v>4877.36</v>
      </c>
      <c r="Q24" s="75" t="s">
        <v>62</v>
      </c>
      <c r="R24" s="75">
        <f>N26</f>
        <v>2694.17</v>
      </c>
      <c r="S24" s="73"/>
      <c r="T24" s="73"/>
      <c r="U24" s="73"/>
    </row>
    <row r="25" spans="1:21" ht="15.75">
      <c r="A25" s="3" t="s">
        <v>53</v>
      </c>
      <c r="B25" s="3">
        <v>914.5</v>
      </c>
      <c r="C25" s="3">
        <v>868.26</v>
      </c>
      <c r="D25" s="3">
        <v>892.58</v>
      </c>
      <c r="E25" s="3">
        <v>1082.42</v>
      </c>
      <c r="F25" s="3">
        <v>694.04</v>
      </c>
      <c r="G25" s="3">
        <v>546.43</v>
      </c>
      <c r="H25" s="3">
        <v>939.25</v>
      </c>
      <c r="I25" s="3">
        <v>707.15</v>
      </c>
      <c r="J25" s="3">
        <v>752.7</v>
      </c>
      <c r="K25" s="3">
        <v>758.92</v>
      </c>
      <c r="L25" s="3">
        <v>727.8</v>
      </c>
      <c r="M25" s="3">
        <v>1850.02</v>
      </c>
      <c r="N25" s="3">
        <f t="shared" si="3"/>
        <v>10734.07</v>
      </c>
      <c r="Q25" s="75" t="s">
        <v>79</v>
      </c>
      <c r="R25" s="75">
        <f>N29</f>
        <v>2117.5899999999997</v>
      </c>
      <c r="S25" s="73"/>
      <c r="T25" s="73"/>
      <c r="U25" s="73"/>
    </row>
    <row r="26" spans="1:21" ht="15.75">
      <c r="A26" s="3" t="s">
        <v>70</v>
      </c>
      <c r="B26" s="3"/>
      <c r="C26" s="3">
        <v>417.27</v>
      </c>
      <c r="D26" s="3"/>
      <c r="E26" s="3"/>
      <c r="F26" s="3"/>
      <c r="G26" s="3"/>
      <c r="H26" s="3">
        <v>5</v>
      </c>
      <c r="I26" s="3">
        <v>332.08</v>
      </c>
      <c r="J26" s="3">
        <v>1593.42</v>
      </c>
      <c r="K26" s="3">
        <v>8.53</v>
      </c>
      <c r="L26" s="3"/>
      <c r="M26" s="3">
        <v>337.87</v>
      </c>
      <c r="N26" s="3">
        <f t="shared" si="3"/>
        <v>2694.17</v>
      </c>
      <c r="Q26" s="110" t="s">
        <v>46</v>
      </c>
      <c r="R26" s="90">
        <f>N30</f>
        <v>0</v>
      </c>
      <c r="S26" s="73"/>
      <c r="T26" s="73"/>
      <c r="U26" s="73"/>
    </row>
    <row r="27" spans="1:21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aca="true" t="shared" si="4" ref="N27:N38">SUM(B27:M27)</f>
        <v>27.66</v>
      </c>
      <c r="Q27" s="91" t="s">
        <v>118</v>
      </c>
      <c r="R27" s="75">
        <f>N34</f>
        <v>4025</v>
      </c>
      <c r="S27" s="73"/>
      <c r="T27" s="73"/>
      <c r="U27" s="73"/>
    </row>
    <row r="28" spans="1:21" ht="15.75">
      <c r="A28" s="3" t="s">
        <v>77</v>
      </c>
      <c r="B28" s="3">
        <v>1591.09</v>
      </c>
      <c r="C28" s="3">
        <v>1591.09</v>
      </c>
      <c r="D28" s="3">
        <v>1671.61</v>
      </c>
      <c r="E28" s="3">
        <v>2225.25</v>
      </c>
      <c r="F28" s="3">
        <v>1032.86</v>
      </c>
      <c r="G28" s="3">
        <v>345.97</v>
      </c>
      <c r="H28" s="3">
        <v>1039.99</v>
      </c>
      <c r="I28" s="3">
        <v>1039.99</v>
      </c>
      <c r="J28" s="3">
        <v>1039.99</v>
      </c>
      <c r="K28" s="3">
        <v>1039.99</v>
      </c>
      <c r="L28" s="3">
        <v>1039.99</v>
      </c>
      <c r="M28" s="3">
        <v>1039.99</v>
      </c>
      <c r="N28" s="3">
        <f t="shared" si="4"/>
        <v>14697.809999999998</v>
      </c>
      <c r="Q28" s="93" t="s">
        <v>120</v>
      </c>
      <c r="R28" s="92">
        <f>N35</f>
        <v>0</v>
      </c>
      <c r="S28" s="73"/>
      <c r="T28" s="73"/>
      <c r="U28" s="73"/>
    </row>
    <row r="29" spans="1:21" ht="15.75">
      <c r="A29" s="3" t="s">
        <v>79</v>
      </c>
      <c r="B29" s="3">
        <v>158.04</v>
      </c>
      <c r="C29" s="3">
        <v>159.15</v>
      </c>
      <c r="D29" s="3">
        <v>159.15</v>
      </c>
      <c r="E29" s="3">
        <v>159.05</v>
      </c>
      <c r="F29" s="3">
        <v>159.2</v>
      </c>
      <c r="G29" s="3">
        <v>310.5</v>
      </c>
      <c r="H29" s="3">
        <v>158.04</v>
      </c>
      <c r="I29" s="3">
        <v>158.04</v>
      </c>
      <c r="J29" s="3">
        <v>173.84</v>
      </c>
      <c r="K29" s="3">
        <v>173.84</v>
      </c>
      <c r="L29" s="3">
        <v>173.84</v>
      </c>
      <c r="M29" s="3">
        <v>174.9</v>
      </c>
      <c r="N29" s="3">
        <f t="shared" si="4"/>
        <v>2117.5899999999997</v>
      </c>
      <c r="Q29" s="93" t="s">
        <v>113</v>
      </c>
      <c r="R29" s="93">
        <f>N36</f>
        <v>66.66</v>
      </c>
      <c r="S29" s="73"/>
      <c r="T29" s="73"/>
      <c r="U29" s="73"/>
    </row>
    <row r="30" spans="1:21" ht="15.75">
      <c r="A30" s="99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Q30" s="93" t="s">
        <v>114</v>
      </c>
      <c r="R30" s="93">
        <f>N37</f>
        <v>0</v>
      </c>
      <c r="S30" s="47"/>
      <c r="T30" s="47"/>
      <c r="U30" s="73"/>
    </row>
    <row r="31" spans="1:21" ht="15.75">
      <c r="A31" s="99" t="s">
        <v>188</v>
      </c>
      <c r="B31" s="3">
        <v>3082.13</v>
      </c>
      <c r="C31" s="3">
        <v>3594.07</v>
      </c>
      <c r="D31" s="3">
        <v>2543.7</v>
      </c>
      <c r="E31" s="3">
        <v>3270.66</v>
      </c>
      <c r="F31" s="3">
        <v>2605.6</v>
      </c>
      <c r="G31" s="3">
        <v>3425.65</v>
      </c>
      <c r="H31" s="3">
        <v>4173.26</v>
      </c>
      <c r="I31" s="3">
        <v>4229.52</v>
      </c>
      <c r="J31" s="3">
        <v>4333.13</v>
      </c>
      <c r="K31" s="3">
        <v>3272.3</v>
      </c>
      <c r="L31" s="3">
        <v>3305.84</v>
      </c>
      <c r="M31" s="3">
        <v>4038.45</v>
      </c>
      <c r="N31" s="3">
        <f t="shared" si="4"/>
        <v>41874.31</v>
      </c>
      <c r="Q31" s="91" t="s">
        <v>119</v>
      </c>
      <c r="R31" s="92">
        <f>SUM(R21:R30)</f>
        <v>10045.8548</v>
      </c>
      <c r="T31" s="49"/>
      <c r="U31" s="73"/>
    </row>
    <row r="32" spans="1:21" ht="15">
      <c r="A32" s="99" t="s">
        <v>189</v>
      </c>
      <c r="B32" s="3">
        <v>690.94</v>
      </c>
      <c r="C32" s="3">
        <v>1085.41</v>
      </c>
      <c r="D32" s="3">
        <v>786.64</v>
      </c>
      <c r="E32" s="3">
        <v>1173.56</v>
      </c>
      <c r="F32" s="3">
        <v>786.89</v>
      </c>
      <c r="G32" s="3">
        <v>1034.55</v>
      </c>
      <c r="H32" s="3">
        <v>1260.32</v>
      </c>
      <c r="I32" s="3">
        <v>1277.32</v>
      </c>
      <c r="J32" s="3">
        <v>1308.6</v>
      </c>
      <c r="K32" s="3">
        <v>988.23</v>
      </c>
      <c r="L32" s="3">
        <v>998.36</v>
      </c>
      <c r="M32" s="3">
        <v>1219.61</v>
      </c>
      <c r="N32" s="3">
        <f t="shared" si="4"/>
        <v>12610.43</v>
      </c>
      <c r="T32" s="49"/>
      <c r="U32" s="73"/>
    </row>
    <row r="33" spans="1:21" ht="15">
      <c r="A33" s="3" t="s">
        <v>106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  <c r="U33" s="73"/>
    </row>
    <row r="34" spans="1:21" ht="15">
      <c r="A34" s="3" t="s">
        <v>103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4025</v>
      </c>
      <c r="N34" s="3">
        <f t="shared" si="4"/>
        <v>4025</v>
      </c>
      <c r="U34" s="73"/>
    </row>
    <row r="35" spans="1:21" ht="15">
      <c r="A35" s="3" t="s">
        <v>104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  <c r="U35" s="73"/>
    </row>
    <row r="36" spans="1:21" ht="15">
      <c r="A36" s="3" t="s">
        <v>112</v>
      </c>
      <c r="B36" s="3"/>
      <c r="C36" s="3">
        <v>66.66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66.66</v>
      </c>
      <c r="U36" s="73"/>
    </row>
    <row r="37" spans="1:21" ht="15">
      <c r="A37" s="99" t="s">
        <v>114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  <c r="U37" s="73"/>
    </row>
    <row r="38" spans="1:14" ht="12.75">
      <c r="A38" s="3" t="s">
        <v>19</v>
      </c>
      <c r="B38" s="3">
        <f aca="true" t="shared" si="5" ref="B38:M38">SUM(B20:B37)</f>
        <v>7786.67</v>
      </c>
      <c r="C38" s="3">
        <f t="shared" si="5"/>
        <v>9003.859999999999</v>
      </c>
      <c r="D38" s="3">
        <f t="shared" si="5"/>
        <v>7183.94</v>
      </c>
      <c r="E38" s="3">
        <f t="shared" si="5"/>
        <v>9132.11</v>
      </c>
      <c r="F38" s="3">
        <f t="shared" si="5"/>
        <v>6427.72</v>
      </c>
      <c r="G38" s="3">
        <f t="shared" si="5"/>
        <v>6884.240000000001</v>
      </c>
      <c r="H38" s="3">
        <f t="shared" si="5"/>
        <v>9533.04</v>
      </c>
      <c r="I38" s="3">
        <f t="shared" si="5"/>
        <v>8921.09</v>
      </c>
      <c r="J38" s="3">
        <f t="shared" si="5"/>
        <v>10533.38</v>
      </c>
      <c r="K38" s="3">
        <f t="shared" si="5"/>
        <v>7571.27</v>
      </c>
      <c r="L38" s="3">
        <f t="shared" si="5"/>
        <v>7461.92</v>
      </c>
      <c r="M38" s="3">
        <f t="shared" si="5"/>
        <v>14011.82</v>
      </c>
      <c r="N38" s="3">
        <f t="shared" si="4"/>
        <v>104451.06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15" max="15" width="11.7109375" style="0" customWidth="1"/>
    <col min="16" max="16" width="30.28125" style="0" customWidth="1"/>
    <col min="17" max="17" width="16.28125" style="0" customWidth="1"/>
  </cols>
  <sheetData>
    <row r="1" ht="12.75">
      <c r="A1" s="47" t="s">
        <v>191</v>
      </c>
    </row>
    <row r="2" spans="1:20" ht="15">
      <c r="A2" s="2" t="s">
        <v>31</v>
      </c>
      <c r="E2" t="s">
        <v>22</v>
      </c>
      <c r="H2" s="13">
        <v>455</v>
      </c>
      <c r="P2" s="2" t="s">
        <v>159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12">
        <f>'[1]7.'!$N$16</f>
        <v>21669.117999999973</v>
      </c>
      <c r="P4" s="73" t="s">
        <v>111</v>
      </c>
      <c r="Q4" s="95">
        <f>C4</f>
        <v>21669.117999999973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6">
        <v>5487</v>
      </c>
      <c r="C7" s="6">
        <v>5487</v>
      </c>
      <c r="D7" s="6">
        <v>5487</v>
      </c>
      <c r="E7" s="6">
        <v>5487</v>
      </c>
      <c r="F7" s="6">
        <v>5487</v>
      </c>
      <c r="G7" s="6">
        <v>5487</v>
      </c>
      <c r="H7" s="6">
        <v>5487</v>
      </c>
      <c r="I7" s="6">
        <v>5487</v>
      </c>
      <c r="J7" s="6">
        <v>5552.09</v>
      </c>
      <c r="K7" s="6">
        <v>5552.09</v>
      </c>
      <c r="L7" s="6">
        <v>5544.93</v>
      </c>
      <c r="M7" s="6">
        <v>5544.93</v>
      </c>
      <c r="N7" s="6">
        <f>SUM(B7:M7)</f>
        <v>66090.04</v>
      </c>
      <c r="P7" s="76" t="s">
        <v>1</v>
      </c>
      <c r="Q7" s="96">
        <f>N7</f>
        <v>66090.04</v>
      </c>
      <c r="R7" s="73"/>
      <c r="S7" s="73"/>
      <c r="T7" s="73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75"/>
      <c r="Q8" s="75"/>
      <c r="R8" s="73"/>
      <c r="S8" s="73"/>
      <c r="T8" s="73"/>
    </row>
    <row r="9" spans="1:20" ht="15.75">
      <c r="A9" s="7" t="s">
        <v>15</v>
      </c>
      <c r="B9" s="7">
        <v>6675.79</v>
      </c>
      <c r="C9" s="7">
        <v>2782.84</v>
      </c>
      <c r="D9" s="7">
        <v>4477.33</v>
      </c>
      <c r="E9" s="7">
        <v>4929.48</v>
      </c>
      <c r="F9" s="7">
        <v>3275.56</v>
      </c>
      <c r="G9" s="7">
        <v>5750.23</v>
      </c>
      <c r="H9" s="7">
        <v>5350.85</v>
      </c>
      <c r="I9" s="7">
        <v>4284.96</v>
      </c>
      <c r="J9" s="7">
        <v>7616.53</v>
      </c>
      <c r="K9" s="7">
        <v>4476.09</v>
      </c>
      <c r="L9" s="7">
        <v>5319.41</v>
      </c>
      <c r="M9" s="7">
        <v>3982.31</v>
      </c>
      <c r="N9" s="7">
        <f>SUM(B9:M9)</f>
        <v>58921.380000000005</v>
      </c>
      <c r="P9" s="77" t="s">
        <v>15</v>
      </c>
      <c r="Q9" s="97">
        <f>N9</f>
        <v>58921.380000000005</v>
      </c>
      <c r="R9" s="73"/>
      <c r="S9" s="73"/>
      <c r="T9" s="73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78"/>
      <c r="Q10" s="79"/>
      <c r="R10" s="73"/>
      <c r="S10" s="73"/>
      <c r="T10" s="73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80"/>
      <c r="Q11" s="81"/>
      <c r="R11" s="73"/>
      <c r="S11" s="73"/>
      <c r="T11" s="73"/>
    </row>
    <row r="12" spans="1:20" ht="15.75">
      <c r="A12" s="10" t="s">
        <v>16</v>
      </c>
      <c r="B12" s="10">
        <f>B39</f>
        <v>5152.2699999999995</v>
      </c>
      <c r="C12" s="10">
        <f aca="true" t="shared" si="0" ref="C12:M12">C39</f>
        <v>5525.820000000001</v>
      </c>
      <c r="D12" s="10">
        <f t="shared" si="0"/>
        <v>4900.23</v>
      </c>
      <c r="E12" s="10">
        <f t="shared" si="0"/>
        <v>5654.54</v>
      </c>
      <c r="F12" s="10">
        <f t="shared" si="0"/>
        <v>4608.03</v>
      </c>
      <c r="G12" s="10">
        <f t="shared" si="0"/>
        <v>4498.32</v>
      </c>
      <c r="H12" s="10">
        <f t="shared" si="0"/>
        <v>5359.35</v>
      </c>
      <c r="I12" s="10">
        <f t="shared" si="0"/>
        <v>7897.780000000001</v>
      </c>
      <c r="J12" s="10">
        <f t="shared" si="0"/>
        <v>5763.789999999999</v>
      </c>
      <c r="K12" s="10">
        <f t="shared" si="0"/>
        <v>4929.780000000001</v>
      </c>
      <c r="L12" s="10">
        <f t="shared" si="0"/>
        <v>6323.07</v>
      </c>
      <c r="M12" s="10">
        <f t="shared" si="0"/>
        <v>6032.4</v>
      </c>
      <c r="N12" s="10">
        <f>SUM(B12:M12)</f>
        <v>66645.37999999999</v>
      </c>
      <c r="P12" s="82" t="s">
        <v>60</v>
      </c>
      <c r="Q12" s="94">
        <f>Q7+Q4-Q9</f>
        <v>28837.777999999962</v>
      </c>
      <c r="R12" s="73"/>
      <c r="S12" s="73"/>
      <c r="T12" s="73"/>
    </row>
    <row r="13" spans="16:20" ht="15">
      <c r="P13" s="73"/>
      <c r="Q13" s="73"/>
      <c r="R13" s="73"/>
      <c r="S13" s="73"/>
      <c r="T13" s="73"/>
    </row>
    <row r="14" spans="1:20" ht="15.75">
      <c r="A14" s="11" t="s">
        <v>20</v>
      </c>
      <c r="B14" s="11">
        <f aca="true" t="shared" si="1" ref="B14:G14">B9-B12</f>
        <v>1523.5200000000004</v>
      </c>
      <c r="C14" s="11">
        <f t="shared" si="1"/>
        <v>-2742.9800000000005</v>
      </c>
      <c r="D14" s="11">
        <f t="shared" si="1"/>
        <v>-422.89999999999964</v>
      </c>
      <c r="E14" s="11">
        <f t="shared" si="1"/>
        <v>-725.0600000000004</v>
      </c>
      <c r="F14" s="11">
        <f t="shared" si="1"/>
        <v>-1332.4699999999998</v>
      </c>
      <c r="G14" s="11">
        <f t="shared" si="1"/>
        <v>1251.9099999999999</v>
      </c>
      <c r="H14" s="11">
        <f aca="true" t="shared" si="2" ref="H14:M14">H9-H12</f>
        <v>-8.5</v>
      </c>
      <c r="I14" s="11">
        <f t="shared" si="2"/>
        <v>-3612.8200000000006</v>
      </c>
      <c r="J14" s="11">
        <f t="shared" si="2"/>
        <v>1852.7400000000007</v>
      </c>
      <c r="K14" s="11">
        <f t="shared" si="2"/>
        <v>-453.6900000000005</v>
      </c>
      <c r="L14" s="11">
        <f t="shared" si="2"/>
        <v>-1003.6599999999999</v>
      </c>
      <c r="M14" s="11">
        <f t="shared" si="2"/>
        <v>-2050.0899999999997</v>
      </c>
      <c r="N14" s="11">
        <f>SUM(B14:M14)</f>
        <v>-7724</v>
      </c>
      <c r="P14" s="83"/>
      <c r="Q14" s="83"/>
      <c r="R14" s="73"/>
      <c r="S14" s="73"/>
      <c r="T14" s="73"/>
    </row>
    <row r="15" spans="16:20" ht="15.75">
      <c r="P15" s="83"/>
      <c r="Q15" s="83"/>
      <c r="R15" s="73"/>
      <c r="S15" s="73"/>
      <c r="T15" s="73"/>
    </row>
    <row r="16" spans="1:20" ht="15.75">
      <c r="A16" s="24" t="s">
        <v>60</v>
      </c>
      <c r="B16" s="25">
        <f>C4+B7-B9</f>
        <v>20480.327999999972</v>
      </c>
      <c r="C16" s="24">
        <f aca="true" t="shared" si="3" ref="C16:H16">B16+C7-C9</f>
        <v>23184.487999999972</v>
      </c>
      <c r="D16" s="25">
        <f t="shared" si="3"/>
        <v>24194.157999999974</v>
      </c>
      <c r="E16" s="24">
        <f t="shared" si="3"/>
        <v>24751.677999999974</v>
      </c>
      <c r="F16" s="25">
        <f t="shared" si="3"/>
        <v>26963.117999999973</v>
      </c>
      <c r="G16" s="24">
        <f t="shared" si="3"/>
        <v>26699.887999999974</v>
      </c>
      <c r="H16" s="25">
        <f t="shared" si="3"/>
        <v>26836.03799999997</v>
      </c>
      <c r="I16" s="24">
        <f>H16+I7-I9</f>
        <v>28038.077999999972</v>
      </c>
      <c r="J16" s="25">
        <f>I16+J7-J9</f>
        <v>25973.637999999977</v>
      </c>
      <c r="K16" s="24">
        <f>J16+K7-K9</f>
        <v>27049.637999999977</v>
      </c>
      <c r="L16" s="25">
        <f>K16+L7-L9</f>
        <v>27275.157999999978</v>
      </c>
      <c r="M16" s="24">
        <f>L16+M7-M9</f>
        <v>28837.777999999973</v>
      </c>
      <c r="N16" s="25">
        <f>C4+N7-N9</f>
        <v>28837.777999999962</v>
      </c>
      <c r="P16" s="84" t="s">
        <v>116</v>
      </c>
      <c r="Q16" s="98">
        <f>N12</f>
        <v>66645.37999999999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142</v>
      </c>
    </row>
    <row r="21" spans="1:20" ht="15.75">
      <c r="A21" s="3" t="s">
        <v>44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376.95959999999997</v>
      </c>
      <c r="R21" s="73"/>
      <c r="S21" s="73"/>
      <c r="T21" s="73" t="s">
        <v>143</v>
      </c>
    </row>
    <row r="22" spans="1:20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9">SUM(B22:M22)</f>
        <v>0</v>
      </c>
      <c r="P22" s="75" t="s">
        <v>44</v>
      </c>
      <c r="Q22" s="75">
        <f>N21</f>
        <v>529.5300000000001</v>
      </c>
      <c r="R22" s="73"/>
      <c r="S22" s="73"/>
      <c r="T22" s="73"/>
    </row>
    <row r="23" spans="1:20" ht="15.75">
      <c r="A23" s="3" t="s">
        <v>52</v>
      </c>
      <c r="B23" s="3">
        <v>1333.31</v>
      </c>
      <c r="C23" s="3">
        <v>1103.52</v>
      </c>
      <c r="D23" s="3">
        <v>1317.71</v>
      </c>
      <c r="E23" s="3">
        <v>1103.5</v>
      </c>
      <c r="F23" s="3">
        <v>1103.52</v>
      </c>
      <c r="G23" s="3">
        <v>1103.52</v>
      </c>
      <c r="H23" s="3">
        <v>1103.52</v>
      </c>
      <c r="I23" s="3">
        <v>1103.52</v>
      </c>
      <c r="J23" s="3">
        <v>1213.87</v>
      </c>
      <c r="K23" s="3">
        <v>1213.87</v>
      </c>
      <c r="L23" s="3">
        <v>2334.1</v>
      </c>
      <c r="M23" s="3">
        <v>1214.51</v>
      </c>
      <c r="N23" s="3">
        <f t="shared" si="4"/>
        <v>15248.470000000001</v>
      </c>
      <c r="P23" s="75" t="s">
        <v>72</v>
      </c>
      <c r="Q23" s="75">
        <f>N27</f>
        <v>27.66</v>
      </c>
      <c r="R23" s="73"/>
      <c r="S23" s="73"/>
      <c r="T23" s="73" t="s">
        <v>131</v>
      </c>
    </row>
    <row r="24" spans="1:20" ht="15.75">
      <c r="A24" s="3" t="s">
        <v>54</v>
      </c>
      <c r="B24" s="3">
        <v>187.26</v>
      </c>
      <c r="C24" s="3">
        <v>192.06</v>
      </c>
      <c r="D24" s="3">
        <v>192.06</v>
      </c>
      <c r="E24" s="3">
        <v>208.86</v>
      </c>
      <c r="F24" s="3">
        <v>182.45</v>
      </c>
      <c r="G24" s="3">
        <v>206.46</v>
      </c>
      <c r="H24" s="3">
        <v>220.86</v>
      </c>
      <c r="I24" s="3">
        <v>201.66</v>
      </c>
      <c r="J24" s="3">
        <v>232.41</v>
      </c>
      <c r="K24" s="3">
        <v>242.98</v>
      </c>
      <c r="L24" s="3">
        <v>190.16</v>
      </c>
      <c r="M24" s="3">
        <v>242.98</v>
      </c>
      <c r="N24" s="3">
        <f t="shared" si="4"/>
        <v>2500.2000000000003</v>
      </c>
      <c r="P24" s="75" t="s">
        <v>62</v>
      </c>
      <c r="Q24" s="75">
        <f>N26</f>
        <v>1537.0299999999997</v>
      </c>
      <c r="R24" s="73"/>
      <c r="S24" s="73"/>
      <c r="T24" s="73"/>
    </row>
    <row r="25" spans="1:20" ht="15.75">
      <c r="A25" s="3" t="s">
        <v>53</v>
      </c>
      <c r="B25" s="3">
        <v>729.99</v>
      </c>
      <c r="C25" s="3">
        <v>662.22</v>
      </c>
      <c r="D25" s="3">
        <v>739.37</v>
      </c>
      <c r="E25" s="3">
        <v>778.22</v>
      </c>
      <c r="F25" s="3">
        <v>572.9</v>
      </c>
      <c r="G25" s="3">
        <v>497.24</v>
      </c>
      <c r="H25" s="3">
        <v>585.43</v>
      </c>
      <c r="I25" s="3">
        <v>579.63</v>
      </c>
      <c r="J25" s="3">
        <v>624.69</v>
      </c>
      <c r="K25" s="3">
        <v>627.88</v>
      </c>
      <c r="L25" s="3">
        <v>950.24</v>
      </c>
      <c r="M25" s="3">
        <v>628.24</v>
      </c>
      <c r="N25" s="3">
        <f t="shared" si="4"/>
        <v>7976.05</v>
      </c>
      <c r="P25" s="75" t="s">
        <v>79</v>
      </c>
      <c r="Q25" s="75">
        <f>N29</f>
        <v>1085.49</v>
      </c>
      <c r="R25" s="73"/>
      <c r="S25" s="73"/>
      <c r="T25" s="73"/>
    </row>
    <row r="26" spans="1:20" ht="15.75">
      <c r="A26" s="3" t="s">
        <v>67</v>
      </c>
      <c r="B26" s="3"/>
      <c r="C26" s="3">
        <v>108.27</v>
      </c>
      <c r="D26" s="3"/>
      <c r="E26" s="3"/>
      <c r="F26" s="3">
        <v>356</v>
      </c>
      <c r="G26" s="3"/>
      <c r="H26" s="3">
        <v>5</v>
      </c>
      <c r="I26" s="3">
        <v>332.08</v>
      </c>
      <c r="J26" s="3">
        <v>125.42</v>
      </c>
      <c r="K26" s="3">
        <v>8.53</v>
      </c>
      <c r="L26" s="3"/>
      <c r="M26" s="3">
        <v>601.73</v>
      </c>
      <c r="N26" s="3">
        <f>SUM(B26:M26)</f>
        <v>1537.0299999999997</v>
      </c>
      <c r="P26" s="90" t="s">
        <v>92</v>
      </c>
      <c r="Q26" s="90">
        <f>N30</f>
        <v>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1" t="s">
        <v>118</v>
      </c>
      <c r="Q27" s="75">
        <f>N34</f>
        <v>0</v>
      </c>
      <c r="R27" s="73"/>
      <c r="S27" s="73"/>
      <c r="T27" s="73"/>
    </row>
    <row r="28" spans="1:20" ht="15.75">
      <c r="A28" s="3" t="s">
        <v>77</v>
      </c>
      <c r="B28" s="3">
        <v>815.61</v>
      </c>
      <c r="C28" s="3">
        <v>815.61</v>
      </c>
      <c r="D28" s="3">
        <v>856.89</v>
      </c>
      <c r="E28" s="3">
        <v>1140.69</v>
      </c>
      <c r="F28" s="3">
        <v>529.46</v>
      </c>
      <c r="G28" s="3">
        <v>177.35</v>
      </c>
      <c r="H28" s="3">
        <v>533.11</v>
      </c>
      <c r="I28" s="3">
        <v>533.11</v>
      </c>
      <c r="J28" s="3">
        <v>533.11</v>
      </c>
      <c r="K28" s="3">
        <v>533.11</v>
      </c>
      <c r="L28" s="3">
        <v>533.11</v>
      </c>
      <c r="M28" s="3">
        <v>533.11</v>
      </c>
      <c r="N28" s="3">
        <f t="shared" si="4"/>
        <v>7534.269999999999</v>
      </c>
      <c r="P28" s="93" t="s">
        <v>120</v>
      </c>
      <c r="Q28" s="92">
        <f>N36</f>
        <v>0</v>
      </c>
      <c r="R28" s="73"/>
      <c r="S28" s="73"/>
      <c r="T28" s="73"/>
    </row>
    <row r="29" spans="1:20" ht="15.75">
      <c r="A29" s="3" t="s">
        <v>76</v>
      </c>
      <c r="B29" s="3">
        <v>81.01</v>
      </c>
      <c r="C29" s="3">
        <v>81.58</v>
      </c>
      <c r="D29" s="3">
        <v>81.58</v>
      </c>
      <c r="E29" s="3">
        <v>81.53</v>
      </c>
      <c r="F29" s="3">
        <v>81.61</v>
      </c>
      <c r="G29" s="3">
        <v>159.17</v>
      </c>
      <c r="H29" s="3">
        <v>81.01</v>
      </c>
      <c r="I29" s="3">
        <v>81.01</v>
      </c>
      <c r="J29" s="3">
        <v>89.11</v>
      </c>
      <c r="K29" s="3">
        <v>89.11</v>
      </c>
      <c r="L29" s="3">
        <v>89.11</v>
      </c>
      <c r="M29" s="3">
        <v>89.66</v>
      </c>
      <c r="N29" s="3">
        <f t="shared" si="4"/>
        <v>1085.49</v>
      </c>
      <c r="P29" s="93" t="s">
        <v>113</v>
      </c>
      <c r="Q29" s="93">
        <f>N37</f>
        <v>66.66</v>
      </c>
      <c r="R29" s="73"/>
      <c r="S29" s="73"/>
      <c r="T29" s="73"/>
    </row>
    <row r="30" spans="1:20" ht="15.75">
      <c r="A30" s="99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N38</f>
        <v>0</v>
      </c>
      <c r="S30" s="49"/>
      <c r="T30" s="73"/>
    </row>
    <row r="31" spans="1:20" ht="15.75">
      <c r="A31" s="99" t="s">
        <v>186</v>
      </c>
      <c r="B31" s="3"/>
      <c r="C31" s="3"/>
      <c r="D31" s="3"/>
      <c r="E31" s="3"/>
      <c r="F31" s="3"/>
      <c r="G31" s="3"/>
      <c r="H31" s="3"/>
      <c r="I31" s="3">
        <v>2210.45</v>
      </c>
      <c r="J31" s="3"/>
      <c r="K31" s="3"/>
      <c r="L31" s="3"/>
      <c r="M31" s="3"/>
      <c r="N31" s="3">
        <f>SUM(B31:M31)</f>
        <v>2210.45</v>
      </c>
      <c r="P31" s="107" t="s">
        <v>186</v>
      </c>
      <c r="Q31" s="93">
        <f>N31</f>
        <v>2210.45</v>
      </c>
      <c r="S31" s="49"/>
      <c r="T31" s="73"/>
    </row>
    <row r="32" spans="1:20" ht="15.75">
      <c r="A32" s="99" t="s">
        <v>188</v>
      </c>
      <c r="B32" s="3">
        <v>1579.94</v>
      </c>
      <c r="C32" s="3">
        <v>1842.37</v>
      </c>
      <c r="D32" s="3">
        <v>1303.93</v>
      </c>
      <c r="E32" s="3">
        <v>1676.58</v>
      </c>
      <c r="F32" s="3">
        <v>1335.67</v>
      </c>
      <c r="G32" s="3">
        <v>1756.03</v>
      </c>
      <c r="H32" s="3">
        <v>2139.26</v>
      </c>
      <c r="I32" s="3">
        <v>2168.11</v>
      </c>
      <c r="J32" s="3">
        <v>2221.22</v>
      </c>
      <c r="K32" s="3">
        <v>1677.42</v>
      </c>
      <c r="L32" s="3">
        <v>1694.61</v>
      </c>
      <c r="M32" s="3">
        <v>2070.16</v>
      </c>
      <c r="N32" s="3">
        <f t="shared" si="4"/>
        <v>21465.3</v>
      </c>
      <c r="P32" s="91" t="s">
        <v>119</v>
      </c>
      <c r="Q32" s="92">
        <f>SUM(Q21:Q31)</f>
        <v>5833.7796</v>
      </c>
      <c r="S32" s="49"/>
      <c r="T32" s="73"/>
    </row>
    <row r="33" spans="1:14" ht="12.75">
      <c r="A33" s="99" t="s">
        <v>189</v>
      </c>
      <c r="B33" s="3">
        <v>354.19</v>
      </c>
      <c r="C33" s="3">
        <v>556.39</v>
      </c>
      <c r="D33" s="3">
        <v>403.24</v>
      </c>
      <c r="E33" s="3">
        <v>601.58</v>
      </c>
      <c r="F33" s="3">
        <v>403.37</v>
      </c>
      <c r="G33" s="3">
        <v>530.32</v>
      </c>
      <c r="H33" s="3">
        <v>646.06</v>
      </c>
      <c r="I33" s="3">
        <v>654.77</v>
      </c>
      <c r="J33" s="3">
        <v>670.81</v>
      </c>
      <c r="K33" s="3">
        <v>506.58</v>
      </c>
      <c r="L33" s="3">
        <v>511.77</v>
      </c>
      <c r="M33" s="3">
        <v>625.19</v>
      </c>
      <c r="N33" s="3">
        <f t="shared" si="4"/>
        <v>6464.27</v>
      </c>
    </row>
    <row r="34" spans="1:14" ht="12.75">
      <c r="A34" s="3" t="s">
        <v>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106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104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0</v>
      </c>
    </row>
    <row r="37" spans="1:14" ht="12.75">
      <c r="A37" s="3" t="s">
        <v>112</v>
      </c>
      <c r="B37" s="3"/>
      <c r="C37" s="3">
        <v>66.66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66.66</v>
      </c>
    </row>
    <row r="38" spans="1:14" ht="12.75">
      <c r="A38" s="99" t="s">
        <v>114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4"/>
        <v>0</v>
      </c>
    </row>
    <row r="39" spans="1:14" ht="12.75">
      <c r="A39" s="3" t="s">
        <v>19</v>
      </c>
      <c r="B39" s="3">
        <f>SUM(B21:B38)</f>
        <v>5152.2699999999995</v>
      </c>
      <c r="C39" s="3">
        <f aca="true" t="shared" si="5" ref="C39:J39">SUM(C20:C38)</f>
        <v>5525.820000000001</v>
      </c>
      <c r="D39" s="3">
        <f t="shared" si="5"/>
        <v>4900.23</v>
      </c>
      <c r="E39" s="3">
        <f t="shared" si="5"/>
        <v>5654.54</v>
      </c>
      <c r="F39" s="3">
        <f t="shared" si="5"/>
        <v>4608.03</v>
      </c>
      <c r="G39" s="3">
        <f t="shared" si="5"/>
        <v>4498.32</v>
      </c>
      <c r="H39" s="3">
        <f t="shared" si="5"/>
        <v>5359.35</v>
      </c>
      <c r="I39" s="3">
        <f t="shared" si="5"/>
        <v>7897.780000000001</v>
      </c>
      <c r="J39" s="3">
        <f t="shared" si="5"/>
        <v>5763.789999999999</v>
      </c>
      <c r="K39" s="3">
        <f>SUM(K21:K38)</f>
        <v>4929.780000000001</v>
      </c>
      <c r="L39" s="3">
        <f>SUM(L20:L38)</f>
        <v>6323.07</v>
      </c>
      <c r="M39" s="3">
        <f>SUM(M20:M38)</f>
        <v>6032.4</v>
      </c>
      <c r="N39" s="3">
        <f t="shared" si="4"/>
        <v>66645.37999999999</v>
      </c>
    </row>
  </sheetData>
  <sheetProtection/>
  <printOptions/>
  <pageMargins left="0.75" right="0.75" top="1" bottom="1" header="0.5" footer="0.5"/>
  <pageSetup horizontalDpi="600" verticalDpi="600" orientation="landscape" paperSize="9" scale="75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8" max="8" width="10.00390625" style="0" customWidth="1"/>
    <col min="9" max="9" width="10.57421875" style="0" customWidth="1"/>
    <col min="10" max="10" width="9.7109375" style="0" customWidth="1"/>
    <col min="11" max="11" width="9.8515625" style="0" customWidth="1"/>
    <col min="12" max="12" width="9.57421875" style="0" customWidth="1"/>
    <col min="13" max="13" width="10.00390625" style="0" customWidth="1"/>
    <col min="14" max="14" width="10.57421875" style="0" customWidth="1"/>
    <col min="15" max="15" width="11.28125" style="0" customWidth="1"/>
    <col min="16" max="16" width="30.8515625" style="0" customWidth="1"/>
    <col min="17" max="17" width="13.57421875" style="0" customWidth="1"/>
  </cols>
  <sheetData>
    <row r="1" ht="12.75">
      <c r="A1" s="47" t="s">
        <v>191</v>
      </c>
    </row>
    <row r="2" spans="1:20" ht="15">
      <c r="A2" s="2" t="s">
        <v>30</v>
      </c>
      <c r="E2" t="s">
        <v>22</v>
      </c>
      <c r="H2" s="13">
        <v>1193</v>
      </c>
      <c r="P2" s="2" t="s">
        <v>160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58">
        <f>'[1]Строит.5'!$N$16</f>
        <v>1804.8630000000703</v>
      </c>
      <c r="P4" s="73" t="s">
        <v>111</v>
      </c>
      <c r="Q4" s="95">
        <f>C4</f>
        <v>1804.8630000000703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52">
        <v>14083.3</v>
      </c>
      <c r="C7" s="52">
        <v>14083.3</v>
      </c>
      <c r="D7" s="52">
        <v>14080.94</v>
      </c>
      <c r="E7" s="52">
        <v>14080.94</v>
      </c>
      <c r="F7" s="52">
        <v>14080.94</v>
      </c>
      <c r="G7" s="52">
        <v>14091.56</v>
      </c>
      <c r="H7" s="52">
        <v>14091.56</v>
      </c>
      <c r="I7" s="52">
        <v>14091.56</v>
      </c>
      <c r="J7" s="52">
        <v>14258.74</v>
      </c>
      <c r="K7" s="52">
        <v>14258.74</v>
      </c>
      <c r="L7" s="52">
        <v>14258.74</v>
      </c>
      <c r="M7" s="52">
        <v>14258.74</v>
      </c>
      <c r="N7" s="52">
        <f>SUM(B7:M7)</f>
        <v>169719.05999999997</v>
      </c>
      <c r="P7" s="76" t="s">
        <v>1</v>
      </c>
      <c r="Q7" s="96">
        <f>N7</f>
        <v>169719.05999999997</v>
      </c>
      <c r="R7" s="73"/>
      <c r="S7" s="73"/>
      <c r="T7" s="73"/>
    </row>
    <row r="8" spans="1:20" ht="15.7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P8" s="75"/>
      <c r="Q8" s="75"/>
      <c r="R8" s="73"/>
      <c r="S8" s="73"/>
      <c r="T8" s="73"/>
    </row>
    <row r="9" spans="1:20" ht="15.75">
      <c r="A9" s="7" t="s">
        <v>15</v>
      </c>
      <c r="B9" s="42">
        <v>15337.33</v>
      </c>
      <c r="C9" s="42">
        <v>9550.2</v>
      </c>
      <c r="D9" s="42">
        <v>15840.59</v>
      </c>
      <c r="E9" s="42">
        <v>13290.45</v>
      </c>
      <c r="F9" s="42">
        <v>17565.83</v>
      </c>
      <c r="G9" s="42">
        <v>13871.41</v>
      </c>
      <c r="H9" s="42">
        <v>15141.12</v>
      </c>
      <c r="I9" s="42">
        <v>13343.41</v>
      </c>
      <c r="J9" s="42">
        <v>13698.28</v>
      </c>
      <c r="K9" s="42">
        <v>14751.73</v>
      </c>
      <c r="L9" s="42">
        <v>13992.12</v>
      </c>
      <c r="M9" s="42">
        <v>13768.16</v>
      </c>
      <c r="N9" s="42">
        <f>SUM(B9:M9)</f>
        <v>170150.63</v>
      </c>
      <c r="P9" s="77" t="s">
        <v>15</v>
      </c>
      <c r="Q9" s="97">
        <f>N9</f>
        <v>170150.63</v>
      </c>
      <c r="R9" s="73"/>
      <c r="S9" s="73"/>
      <c r="T9" s="73"/>
    </row>
    <row r="10" spans="1:20" ht="15.75">
      <c r="A10" s="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3"/>
      <c r="P10" s="78"/>
      <c r="Q10" s="79"/>
      <c r="R10" s="73"/>
      <c r="S10" s="73"/>
      <c r="T10" s="73"/>
    </row>
    <row r="11" spans="1:20" ht="15.75">
      <c r="A11" s="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4"/>
      <c r="P11" s="80"/>
      <c r="Q11" s="81"/>
      <c r="R11" s="73"/>
      <c r="S11" s="73"/>
      <c r="T11" s="73"/>
    </row>
    <row r="12" spans="1:20" ht="15.75">
      <c r="A12" s="10" t="s">
        <v>16</v>
      </c>
      <c r="B12" s="55">
        <f>SUM(B38)</f>
        <v>13426.780000000002</v>
      </c>
      <c r="C12" s="55">
        <f aca="true" t="shared" si="0" ref="C12:M12">C38</f>
        <v>14208.9</v>
      </c>
      <c r="D12" s="55">
        <f t="shared" si="0"/>
        <v>12831.62</v>
      </c>
      <c r="E12" s="55">
        <f t="shared" si="0"/>
        <v>14693.420000000002</v>
      </c>
      <c r="F12" s="55">
        <f t="shared" si="0"/>
        <v>11297.2</v>
      </c>
      <c r="G12" s="55">
        <f t="shared" si="0"/>
        <v>11676.789999999999</v>
      </c>
      <c r="H12" s="55">
        <f t="shared" si="0"/>
        <v>13962.41</v>
      </c>
      <c r="I12" s="55">
        <f t="shared" si="0"/>
        <v>14310.72</v>
      </c>
      <c r="J12" s="55">
        <f t="shared" si="0"/>
        <v>14912</v>
      </c>
      <c r="K12" s="55">
        <f t="shared" si="0"/>
        <v>12855.04</v>
      </c>
      <c r="L12" s="55">
        <f t="shared" si="0"/>
        <v>16536.54</v>
      </c>
      <c r="M12" s="55">
        <f t="shared" si="0"/>
        <v>14188.71</v>
      </c>
      <c r="N12" s="55">
        <f>SUM(B12:M12)</f>
        <v>164900.13</v>
      </c>
      <c r="P12" s="82" t="s">
        <v>60</v>
      </c>
      <c r="Q12" s="94">
        <f>Q7+Q4-Q9</f>
        <v>1373.2930000000342</v>
      </c>
      <c r="R12" s="73"/>
      <c r="S12" s="73"/>
      <c r="T12" s="73"/>
    </row>
    <row r="13" spans="2:20" ht="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P13" s="73"/>
      <c r="Q13" s="73"/>
      <c r="R13" s="73"/>
      <c r="S13" s="73"/>
      <c r="T13" s="73"/>
    </row>
    <row r="14" spans="1:20" ht="15.75">
      <c r="A14" s="11" t="s">
        <v>20</v>
      </c>
      <c r="B14" s="56">
        <f aca="true" t="shared" si="1" ref="B14:G14">B9-B12</f>
        <v>1910.5499999999975</v>
      </c>
      <c r="C14" s="56">
        <f t="shared" si="1"/>
        <v>-4658.699999999999</v>
      </c>
      <c r="D14" s="56">
        <f t="shared" si="1"/>
        <v>3008.9699999999993</v>
      </c>
      <c r="E14" s="56">
        <f t="shared" si="1"/>
        <v>-1402.9700000000012</v>
      </c>
      <c r="F14" s="56">
        <f t="shared" si="1"/>
        <v>6268.630000000001</v>
      </c>
      <c r="G14" s="56">
        <f t="shared" si="1"/>
        <v>2194.620000000001</v>
      </c>
      <c r="H14" s="56">
        <f aca="true" t="shared" si="2" ref="H14:M14">H9-H12</f>
        <v>1178.710000000001</v>
      </c>
      <c r="I14" s="56">
        <f t="shared" si="2"/>
        <v>-967.3099999999995</v>
      </c>
      <c r="J14" s="56">
        <f t="shared" si="2"/>
        <v>-1213.7199999999993</v>
      </c>
      <c r="K14" s="56">
        <f t="shared" si="2"/>
        <v>1896.6899999999987</v>
      </c>
      <c r="L14" s="56">
        <f t="shared" si="2"/>
        <v>-2544.42</v>
      </c>
      <c r="M14" s="56">
        <f t="shared" si="2"/>
        <v>-420.5499999999993</v>
      </c>
      <c r="N14" s="56">
        <f>SUM(B14:M14)</f>
        <v>5250.5</v>
      </c>
      <c r="P14" s="83"/>
      <c r="Q14" s="83"/>
      <c r="R14" s="73"/>
      <c r="S14" s="73"/>
      <c r="T14" s="73"/>
    </row>
    <row r="15" spans="2:20" ht="15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P15" s="83"/>
      <c r="Q15" s="83"/>
      <c r="R15" s="73"/>
      <c r="S15" s="73"/>
      <c r="T15" s="73"/>
    </row>
    <row r="16" spans="1:20" ht="15.75">
      <c r="A16" s="24" t="s">
        <v>60</v>
      </c>
      <c r="B16" s="45">
        <f>C4+B7-B9</f>
        <v>550.8330000000697</v>
      </c>
      <c r="C16" s="57">
        <f aca="true" t="shared" si="3" ref="C16:H16">B16+C7-C9</f>
        <v>5083.933000000068</v>
      </c>
      <c r="D16" s="45">
        <f t="shared" si="3"/>
        <v>3324.2830000000686</v>
      </c>
      <c r="E16" s="57">
        <f t="shared" si="3"/>
        <v>4114.77300000007</v>
      </c>
      <c r="F16" s="45">
        <f t="shared" si="3"/>
        <v>629.8830000000671</v>
      </c>
      <c r="G16" s="57">
        <f t="shared" si="3"/>
        <v>850.0330000000667</v>
      </c>
      <c r="H16" s="45">
        <f t="shared" si="3"/>
        <v>-199.52699999993456</v>
      </c>
      <c r="I16" s="57">
        <f>H16+I7-I9</f>
        <v>548.6230000000651</v>
      </c>
      <c r="J16" s="45">
        <f>I16+J7-J9</f>
        <v>1109.0830000000642</v>
      </c>
      <c r="K16" s="57">
        <f>J16+K7-K9</f>
        <v>616.0930000000644</v>
      </c>
      <c r="L16" s="45">
        <f>K16+L7-L9</f>
        <v>882.7130000000634</v>
      </c>
      <c r="M16" s="57">
        <f>L16+M7-M9</f>
        <v>1373.2930000000633</v>
      </c>
      <c r="N16" s="45">
        <f>C4+N7-N9</f>
        <v>1373.2930000000342</v>
      </c>
      <c r="P16" s="84" t="s">
        <v>116</v>
      </c>
      <c r="Q16" s="98">
        <f>N12</f>
        <v>164900.13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144</v>
      </c>
    </row>
    <row r="21" spans="1:20" ht="15.75">
      <c r="A21" s="3" t="s">
        <v>44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300.969</v>
      </c>
      <c r="R21" s="73"/>
      <c r="S21" s="73"/>
      <c r="T21" s="73"/>
    </row>
    <row r="22" spans="1:20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8">SUM(B22:M22)</f>
        <v>0</v>
      </c>
      <c r="P22" s="75" t="s">
        <v>44</v>
      </c>
      <c r="Q22" s="75">
        <f>N21</f>
        <v>529.5300000000001</v>
      </c>
      <c r="R22" s="73"/>
      <c r="S22" s="73"/>
      <c r="T22" s="73" t="s">
        <v>131</v>
      </c>
    </row>
    <row r="23" spans="1:20" ht="15.75">
      <c r="A23" s="3" t="s">
        <v>51</v>
      </c>
      <c r="B23" s="3">
        <v>490.68</v>
      </c>
      <c r="C23" s="3">
        <v>503.26</v>
      </c>
      <c r="D23" s="3">
        <v>503.26</v>
      </c>
      <c r="E23" s="3">
        <v>547.3</v>
      </c>
      <c r="F23" s="3">
        <v>478.1</v>
      </c>
      <c r="G23" s="3">
        <v>541.01</v>
      </c>
      <c r="H23" s="3">
        <v>578.75</v>
      </c>
      <c r="I23" s="3">
        <v>528.43</v>
      </c>
      <c r="J23" s="3">
        <v>609.01</v>
      </c>
      <c r="K23" s="3">
        <v>636.7</v>
      </c>
      <c r="L23" s="3">
        <v>498.28</v>
      </c>
      <c r="M23" s="3">
        <v>636.7</v>
      </c>
      <c r="N23" s="3">
        <f t="shared" si="4"/>
        <v>6551.48</v>
      </c>
      <c r="P23" s="75" t="s">
        <v>72</v>
      </c>
      <c r="Q23" s="75">
        <f>N27</f>
        <v>27.66</v>
      </c>
      <c r="R23" s="73"/>
      <c r="S23" s="73"/>
      <c r="T23" s="73"/>
    </row>
    <row r="24" spans="1:20" ht="15.75">
      <c r="A24" s="3" t="s">
        <v>52</v>
      </c>
      <c r="B24" s="3">
        <v>3493.78</v>
      </c>
      <c r="C24" s="3">
        <v>2891.64</v>
      </c>
      <c r="D24" s="3">
        <v>3452.9</v>
      </c>
      <c r="E24" s="3">
        <v>2891.64</v>
      </c>
      <c r="F24" s="3">
        <v>2891.64</v>
      </c>
      <c r="G24" s="3">
        <v>2891.64</v>
      </c>
      <c r="H24" s="3">
        <v>2891.64</v>
      </c>
      <c r="I24" s="3">
        <v>2891.64</v>
      </c>
      <c r="J24" s="3">
        <v>3180.8</v>
      </c>
      <c r="K24" s="3">
        <v>3180.8</v>
      </c>
      <c r="L24" s="3">
        <v>6116.24</v>
      </c>
      <c r="M24" s="3">
        <v>3182.49</v>
      </c>
      <c r="N24" s="3">
        <f t="shared" si="4"/>
        <v>39956.84999999999</v>
      </c>
      <c r="P24" s="75" t="s">
        <v>62</v>
      </c>
      <c r="Q24" s="75">
        <f>N26</f>
        <v>1114.86</v>
      </c>
      <c r="R24" s="73"/>
      <c r="S24" s="73"/>
      <c r="T24" s="73" t="s">
        <v>145</v>
      </c>
    </row>
    <row r="25" spans="1:20" ht="15.75">
      <c r="A25" s="3" t="s">
        <v>53</v>
      </c>
      <c r="B25" s="3">
        <v>1912.86</v>
      </c>
      <c r="C25" s="3">
        <v>1735.26</v>
      </c>
      <c r="D25" s="3">
        <v>1937.42</v>
      </c>
      <c r="E25" s="3">
        <v>2018.54</v>
      </c>
      <c r="F25" s="3">
        <v>1501.23</v>
      </c>
      <c r="G25" s="3">
        <v>1302.96</v>
      </c>
      <c r="H25" s="3">
        <v>1534.05</v>
      </c>
      <c r="I25" s="3">
        <v>1518.85</v>
      </c>
      <c r="J25" s="3">
        <v>1636.93</v>
      </c>
      <c r="K25" s="3">
        <v>1645.29</v>
      </c>
      <c r="L25" s="3">
        <v>2489.99</v>
      </c>
      <c r="M25" s="3">
        <v>1646.23</v>
      </c>
      <c r="N25" s="3">
        <f t="shared" si="4"/>
        <v>20879.609999999997</v>
      </c>
      <c r="P25" s="75" t="s">
        <v>79</v>
      </c>
      <c r="Q25" s="75">
        <f>N29</f>
        <v>2844.47</v>
      </c>
      <c r="R25" s="73"/>
      <c r="S25" s="73"/>
      <c r="T25" s="73"/>
    </row>
    <row r="26" spans="1:20" ht="15.75">
      <c r="A26" s="3" t="s">
        <v>67</v>
      </c>
      <c r="B26" s="3">
        <v>40.83</v>
      </c>
      <c r="C26" s="3">
        <v>278.27</v>
      </c>
      <c r="D26" s="3"/>
      <c r="E26" s="3"/>
      <c r="F26" s="3">
        <v>225</v>
      </c>
      <c r="G26" s="3"/>
      <c r="H26" s="3">
        <v>5</v>
      </c>
      <c r="I26" s="3">
        <v>332.08</v>
      </c>
      <c r="J26" s="3">
        <v>223.42</v>
      </c>
      <c r="K26" s="3">
        <v>8.53</v>
      </c>
      <c r="L26" s="3"/>
      <c r="M26" s="3">
        <v>1.73</v>
      </c>
      <c r="N26" s="3">
        <f>SUM(B26:M26)</f>
        <v>1114.86</v>
      </c>
      <c r="P26" s="107" t="s">
        <v>46</v>
      </c>
      <c r="Q26" s="90">
        <f>N30</f>
        <v>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1" t="s">
        <v>118</v>
      </c>
      <c r="Q27" s="75">
        <f>N31</f>
        <v>0</v>
      </c>
      <c r="R27" s="73"/>
      <c r="S27" s="73"/>
      <c r="T27" s="73"/>
    </row>
    <row r="28" spans="1:20" ht="15.75">
      <c r="A28" s="3" t="s">
        <v>77</v>
      </c>
      <c r="B28" s="3">
        <v>2137.22</v>
      </c>
      <c r="C28" s="3">
        <v>2137.22</v>
      </c>
      <c r="D28" s="3">
        <v>2245.37</v>
      </c>
      <c r="E28" s="3">
        <v>2989.05</v>
      </c>
      <c r="F28" s="3">
        <v>1387.38</v>
      </c>
      <c r="G28" s="3">
        <v>464.73</v>
      </c>
      <c r="H28" s="3">
        <v>1396.96</v>
      </c>
      <c r="I28" s="3">
        <v>1396.96</v>
      </c>
      <c r="J28" s="3">
        <v>1396.96</v>
      </c>
      <c r="K28" s="3">
        <v>1396.96</v>
      </c>
      <c r="L28" s="3">
        <v>1396.96</v>
      </c>
      <c r="M28" s="3">
        <v>1396.96</v>
      </c>
      <c r="N28" s="3">
        <f t="shared" si="4"/>
        <v>19742.729999999996</v>
      </c>
      <c r="P28" s="93" t="s">
        <v>120</v>
      </c>
      <c r="Q28" s="92">
        <f>N35</f>
        <v>0</v>
      </c>
      <c r="R28" s="73"/>
      <c r="S28" s="73"/>
      <c r="T28" s="73"/>
    </row>
    <row r="29" spans="1:20" ht="15.75">
      <c r="A29" s="3" t="s">
        <v>79</v>
      </c>
      <c r="B29" s="3">
        <v>212.29</v>
      </c>
      <c r="C29" s="3">
        <v>213.77</v>
      </c>
      <c r="D29" s="3">
        <v>213.77</v>
      </c>
      <c r="E29" s="3">
        <v>213.64</v>
      </c>
      <c r="F29" s="3">
        <v>213.85</v>
      </c>
      <c r="G29" s="3">
        <v>417.08</v>
      </c>
      <c r="H29" s="3">
        <v>212.29</v>
      </c>
      <c r="I29" s="3">
        <v>212.29</v>
      </c>
      <c r="J29" s="3">
        <v>233.52</v>
      </c>
      <c r="K29" s="3">
        <v>233.52</v>
      </c>
      <c r="L29" s="3">
        <v>233.52</v>
      </c>
      <c r="M29" s="3">
        <v>234.93</v>
      </c>
      <c r="N29" s="3">
        <f t="shared" si="4"/>
        <v>2844.47</v>
      </c>
      <c r="P29" s="93" t="s">
        <v>113</v>
      </c>
      <c r="Q29" s="93">
        <f>N36</f>
        <v>66.66</v>
      </c>
      <c r="R29" s="73"/>
      <c r="S29" s="73"/>
      <c r="T29" s="73"/>
    </row>
    <row r="30" spans="1:20" ht="15.75">
      <c r="A30" s="99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N37</f>
        <v>0</v>
      </c>
      <c r="S30" s="49"/>
      <c r="T30" s="73"/>
    </row>
    <row r="31" spans="1:20" ht="15.75">
      <c r="A31" s="3" t="s">
        <v>96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4"/>
        <v>0</v>
      </c>
      <c r="P31" s="91" t="s">
        <v>119</v>
      </c>
      <c r="Q31" s="92">
        <f>SUM(Q21:Q30)</f>
        <v>4884.148999999999</v>
      </c>
      <c r="S31" s="49"/>
      <c r="T31" s="73"/>
    </row>
    <row r="32" spans="1:14" ht="12.75">
      <c r="A32" s="99" t="s">
        <v>188</v>
      </c>
      <c r="B32" s="3">
        <v>4140.05</v>
      </c>
      <c r="C32" s="3">
        <v>4827.71</v>
      </c>
      <c r="D32" s="3">
        <v>3416.8</v>
      </c>
      <c r="E32" s="3">
        <v>4393.29</v>
      </c>
      <c r="F32" s="3">
        <v>3499.96</v>
      </c>
      <c r="G32" s="3">
        <v>4601.49</v>
      </c>
      <c r="H32" s="3">
        <v>5605.7</v>
      </c>
      <c r="I32" s="3">
        <v>5681.28</v>
      </c>
      <c r="J32" s="3">
        <v>5820.44</v>
      </c>
      <c r="K32" s="3">
        <v>4395.5</v>
      </c>
      <c r="L32" s="3">
        <v>4440.54</v>
      </c>
      <c r="M32" s="3">
        <v>5424.62</v>
      </c>
      <c r="N32" s="3">
        <f t="shared" si="4"/>
        <v>56247.38000000001</v>
      </c>
    </row>
    <row r="33" spans="1:14" ht="12.75">
      <c r="A33" s="99" t="s">
        <v>189</v>
      </c>
      <c r="B33" s="3">
        <v>928.11</v>
      </c>
      <c r="C33" s="3">
        <v>1457.97</v>
      </c>
      <c r="D33" s="3">
        <v>1056.65</v>
      </c>
      <c r="E33" s="3">
        <v>1576.38</v>
      </c>
      <c r="F33" s="3">
        <v>1056.99</v>
      </c>
      <c r="G33" s="3">
        <v>1389.65</v>
      </c>
      <c r="H33" s="3">
        <v>1692.92</v>
      </c>
      <c r="I33" s="3">
        <v>1715.75</v>
      </c>
      <c r="J33" s="3">
        <v>1757.77</v>
      </c>
      <c r="K33" s="3">
        <v>1327.44</v>
      </c>
      <c r="L33" s="3">
        <v>1341.04</v>
      </c>
      <c r="M33" s="3">
        <v>1638.23</v>
      </c>
      <c r="N33" s="3">
        <f t="shared" si="4"/>
        <v>16938.9</v>
      </c>
    </row>
    <row r="34" spans="1:14" ht="12.75">
      <c r="A34" s="3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104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112</v>
      </c>
      <c r="B36" s="3"/>
      <c r="C36" s="3">
        <v>66.66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66.66</v>
      </c>
    </row>
    <row r="37" spans="1:14" ht="12.75">
      <c r="A37" s="99" t="s">
        <v>114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</row>
    <row r="38" spans="1:14" ht="12.75">
      <c r="A38" s="3" t="s">
        <v>19</v>
      </c>
      <c r="B38" s="3">
        <f>SUM(B21:B37)</f>
        <v>13426.780000000002</v>
      </c>
      <c r="C38" s="3">
        <f aca="true" t="shared" si="5" ref="C38:M38">SUM(C20:C37)</f>
        <v>14208.9</v>
      </c>
      <c r="D38" s="3">
        <f t="shared" si="5"/>
        <v>12831.62</v>
      </c>
      <c r="E38" s="3">
        <f t="shared" si="5"/>
        <v>14693.420000000002</v>
      </c>
      <c r="F38" s="3">
        <f t="shared" si="5"/>
        <v>11297.2</v>
      </c>
      <c r="G38" s="3">
        <f t="shared" si="5"/>
        <v>11676.789999999999</v>
      </c>
      <c r="H38" s="3">
        <f t="shared" si="5"/>
        <v>13962.41</v>
      </c>
      <c r="I38" s="3">
        <f t="shared" si="5"/>
        <v>14310.72</v>
      </c>
      <c r="J38" s="3">
        <f t="shared" si="5"/>
        <v>14912</v>
      </c>
      <c r="K38" s="3">
        <f t="shared" si="5"/>
        <v>12855.04</v>
      </c>
      <c r="L38" s="3">
        <f t="shared" si="5"/>
        <v>16536.54</v>
      </c>
      <c r="M38" s="3">
        <f t="shared" si="5"/>
        <v>14188.71</v>
      </c>
      <c r="N38" s="3">
        <f t="shared" si="4"/>
        <v>164900.13</v>
      </c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16" max="16" width="30.421875" style="0" customWidth="1"/>
    <col min="17" max="17" width="12.28125" style="0" customWidth="1"/>
  </cols>
  <sheetData>
    <row r="1" ht="12.75">
      <c r="A1" s="47" t="s">
        <v>191</v>
      </c>
    </row>
    <row r="2" spans="1:20" ht="15">
      <c r="A2" s="2" t="s">
        <v>32</v>
      </c>
      <c r="E2" t="s">
        <v>22</v>
      </c>
      <c r="H2" s="13">
        <v>475</v>
      </c>
      <c r="P2" s="2" t="s">
        <v>161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12">
        <f>'[1]9.'!$N$16</f>
        <v>15014.92099999998</v>
      </c>
      <c r="P4" s="73" t="s">
        <v>111</v>
      </c>
      <c r="Q4" s="95">
        <f>C4</f>
        <v>15014.92099999998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6">
        <v>5654.56</v>
      </c>
      <c r="C7" s="6">
        <v>5678.16</v>
      </c>
      <c r="D7" s="6">
        <v>5689.96</v>
      </c>
      <c r="E7" s="6">
        <v>5689.96</v>
      </c>
      <c r="F7" s="6">
        <v>5689.96</v>
      </c>
      <c r="G7" s="6">
        <v>5689.96</v>
      </c>
      <c r="H7" s="6">
        <v>5689.96</v>
      </c>
      <c r="I7" s="6">
        <v>5689.96</v>
      </c>
      <c r="J7" s="6">
        <v>5757.46</v>
      </c>
      <c r="K7" s="6">
        <v>5757.46</v>
      </c>
      <c r="L7" s="6">
        <v>5757.46</v>
      </c>
      <c r="M7" s="6">
        <v>5808.8</v>
      </c>
      <c r="N7" s="6">
        <f>SUM(B7:M7)</f>
        <v>68553.65999999999</v>
      </c>
      <c r="P7" s="76" t="s">
        <v>1</v>
      </c>
      <c r="Q7" s="96">
        <f>N7</f>
        <v>68553.65999999999</v>
      </c>
      <c r="R7" s="73"/>
      <c r="S7" s="73"/>
      <c r="T7" s="73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75"/>
      <c r="Q8" s="75"/>
      <c r="R8" s="73"/>
      <c r="S8" s="73"/>
      <c r="T8" s="73"/>
    </row>
    <row r="9" spans="1:20" ht="15.75">
      <c r="A9" s="7" t="s">
        <v>15</v>
      </c>
      <c r="B9" s="7">
        <v>5629.17</v>
      </c>
      <c r="C9" s="7">
        <v>3478.59</v>
      </c>
      <c r="D9" s="7">
        <v>5176.28</v>
      </c>
      <c r="E9" s="7">
        <v>4289.65</v>
      </c>
      <c r="F9" s="7">
        <v>5992.26</v>
      </c>
      <c r="G9" s="7">
        <v>8188.37</v>
      </c>
      <c r="H9" s="7">
        <v>4666.88</v>
      </c>
      <c r="I9" s="7">
        <v>6215.48</v>
      </c>
      <c r="J9" s="7">
        <v>8148.23</v>
      </c>
      <c r="K9" s="7">
        <v>3871.49</v>
      </c>
      <c r="L9" s="7">
        <v>4200.54</v>
      </c>
      <c r="M9" s="7">
        <v>4352</v>
      </c>
      <c r="N9" s="7">
        <f>SUM(B9:M9)</f>
        <v>64208.94</v>
      </c>
      <c r="P9" s="77" t="s">
        <v>15</v>
      </c>
      <c r="Q9" s="97">
        <f>N9</f>
        <v>64208.94</v>
      </c>
      <c r="R9" s="73"/>
      <c r="S9" s="73"/>
      <c r="T9" s="73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78"/>
      <c r="Q10" s="79"/>
      <c r="R10" s="73"/>
      <c r="S10" s="73"/>
      <c r="T10" s="73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80"/>
      <c r="Q11" s="81"/>
      <c r="R11" s="73"/>
      <c r="S11" s="73"/>
      <c r="T11" s="73"/>
    </row>
    <row r="12" spans="1:20" ht="15.75">
      <c r="A12" s="10" t="s">
        <v>16</v>
      </c>
      <c r="B12" s="10">
        <f>B39</f>
        <v>5368.8099999999995</v>
      </c>
      <c r="C12" s="10">
        <f aca="true" t="shared" si="0" ref="C12:M12">C39</f>
        <v>5749.73</v>
      </c>
      <c r="D12" s="10">
        <f t="shared" si="0"/>
        <v>5108.84</v>
      </c>
      <c r="E12" s="10">
        <f t="shared" si="0"/>
        <v>5892.3</v>
      </c>
      <c r="F12" s="10">
        <f t="shared" si="0"/>
        <v>4431.410000000001</v>
      </c>
      <c r="G12" s="10">
        <f t="shared" si="0"/>
        <v>4687.12</v>
      </c>
      <c r="H12" s="10">
        <f t="shared" si="0"/>
        <v>5585.59</v>
      </c>
      <c r="I12" s="10">
        <f t="shared" si="0"/>
        <v>8124.58</v>
      </c>
      <c r="J12" s="10">
        <f t="shared" si="0"/>
        <v>6001.82</v>
      </c>
      <c r="K12" s="10">
        <f t="shared" si="0"/>
        <v>5138.22</v>
      </c>
      <c r="L12" s="10">
        <f t="shared" si="0"/>
        <v>6591.6900000000005</v>
      </c>
      <c r="M12" s="10">
        <f t="shared" si="0"/>
        <v>5662.69</v>
      </c>
      <c r="N12" s="10">
        <f>SUM(B12:M12)</f>
        <v>68342.8</v>
      </c>
      <c r="P12" s="82" t="s">
        <v>60</v>
      </c>
      <c r="Q12" s="94">
        <f>Q7+Q4-Q9</f>
        <v>19359.640999999974</v>
      </c>
      <c r="R12" s="73"/>
      <c r="S12" s="73"/>
      <c r="T12" s="73"/>
    </row>
    <row r="13" spans="16:20" ht="15">
      <c r="P13" s="73"/>
      <c r="Q13" s="73"/>
      <c r="R13" s="73"/>
      <c r="S13" s="73"/>
      <c r="T13" s="73"/>
    </row>
    <row r="14" spans="1:20" ht="15.75">
      <c r="A14" s="11" t="s">
        <v>20</v>
      </c>
      <c r="B14" s="11">
        <f aca="true" t="shared" si="1" ref="B14:G14">B9-B12</f>
        <v>260.3600000000006</v>
      </c>
      <c r="C14" s="11">
        <f t="shared" si="1"/>
        <v>-2271.1399999999994</v>
      </c>
      <c r="D14" s="11">
        <f t="shared" si="1"/>
        <v>67.4399999999996</v>
      </c>
      <c r="E14" s="11">
        <f t="shared" si="1"/>
        <v>-1602.6500000000005</v>
      </c>
      <c r="F14" s="11">
        <f t="shared" si="1"/>
        <v>1560.8499999999995</v>
      </c>
      <c r="G14" s="11">
        <f t="shared" si="1"/>
        <v>3501.25</v>
      </c>
      <c r="H14" s="11">
        <f aca="true" t="shared" si="2" ref="H14:M14">H9-H12</f>
        <v>-918.71</v>
      </c>
      <c r="I14" s="11">
        <f t="shared" si="2"/>
        <v>-1909.1000000000004</v>
      </c>
      <c r="J14" s="11">
        <f t="shared" si="2"/>
        <v>2146.41</v>
      </c>
      <c r="K14" s="11">
        <f t="shared" si="2"/>
        <v>-1266.7300000000005</v>
      </c>
      <c r="L14" s="11">
        <f t="shared" si="2"/>
        <v>-2391.1500000000005</v>
      </c>
      <c r="M14" s="11">
        <f t="shared" si="2"/>
        <v>-1310.6899999999996</v>
      </c>
      <c r="N14" s="11">
        <f>SUM(B14:M14)</f>
        <v>-4133.8600000000015</v>
      </c>
      <c r="P14" s="83"/>
      <c r="Q14" s="83"/>
      <c r="R14" s="73"/>
      <c r="S14" s="73"/>
      <c r="T14" s="73"/>
    </row>
    <row r="15" spans="16:20" ht="15.75">
      <c r="P15" s="83"/>
      <c r="Q15" s="83"/>
      <c r="R15" s="73"/>
      <c r="S15" s="73"/>
      <c r="T15" s="73"/>
    </row>
    <row r="16" spans="1:20" ht="15.75">
      <c r="A16" s="24" t="s">
        <v>60</v>
      </c>
      <c r="B16" s="25">
        <f>C4+B7-B9</f>
        <v>15040.310999999982</v>
      </c>
      <c r="C16" s="24">
        <f aca="true" t="shared" si="3" ref="C16:H16">B16+C7-C9</f>
        <v>17239.880999999983</v>
      </c>
      <c r="D16" s="25">
        <f t="shared" si="3"/>
        <v>17753.560999999983</v>
      </c>
      <c r="E16" s="24">
        <f t="shared" si="3"/>
        <v>19153.870999999985</v>
      </c>
      <c r="F16" s="25">
        <f t="shared" si="3"/>
        <v>18851.57099999998</v>
      </c>
      <c r="G16" s="24">
        <f t="shared" si="3"/>
        <v>16353.160999999982</v>
      </c>
      <c r="H16" s="25">
        <f t="shared" si="3"/>
        <v>17376.24099999998</v>
      </c>
      <c r="I16" s="24">
        <f>H16+I7-I9</f>
        <v>16850.72099999998</v>
      </c>
      <c r="J16" s="25">
        <f>I16+J7-J9</f>
        <v>14459.95099999998</v>
      </c>
      <c r="K16" s="24">
        <f>J16+K7-K9</f>
        <v>16345.920999999978</v>
      </c>
      <c r="L16" s="25">
        <f>K16+L7-L9</f>
        <v>17902.84099999998</v>
      </c>
      <c r="M16" s="24">
        <f>L16+M7-M9</f>
        <v>19359.640999999978</v>
      </c>
      <c r="N16" s="25">
        <f>C4+N7-N9</f>
        <v>19359.640999999974</v>
      </c>
      <c r="P16" s="84" t="s">
        <v>116</v>
      </c>
      <c r="Q16" s="98">
        <f>N12</f>
        <v>68342.8</v>
      </c>
      <c r="R16" s="85" t="s">
        <v>122</v>
      </c>
      <c r="S16" s="73"/>
      <c r="T16" s="73"/>
    </row>
    <row r="17" spans="12:20" ht="15">
      <c r="L17" s="1"/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124</v>
      </c>
    </row>
    <row r="21" spans="1:20" ht="15.75">
      <c r="A21" s="3" t="s">
        <v>41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204.8796</v>
      </c>
      <c r="R21" s="73"/>
      <c r="S21" s="73"/>
      <c r="T21" s="73"/>
    </row>
    <row r="22" spans="1:20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>SUM(B22:M22)</f>
        <v>0</v>
      </c>
      <c r="P22" s="75" t="s">
        <v>44</v>
      </c>
      <c r="Q22" s="75">
        <f>N21</f>
        <v>529.5300000000001</v>
      </c>
      <c r="R22" s="73"/>
      <c r="S22" s="73"/>
      <c r="T22" s="73" t="s">
        <v>131</v>
      </c>
    </row>
    <row r="23" spans="1:20" ht="15.75">
      <c r="A23" s="3" t="s">
        <v>56</v>
      </c>
      <c r="B23" s="3">
        <v>1390.13</v>
      </c>
      <c r="C23" s="3">
        <v>1150.55</v>
      </c>
      <c r="D23" s="3">
        <v>1373.87</v>
      </c>
      <c r="E23" s="3">
        <v>1150.55</v>
      </c>
      <c r="F23" s="3">
        <v>1150.55</v>
      </c>
      <c r="G23" s="3">
        <v>1150.55</v>
      </c>
      <c r="H23" s="3">
        <v>1150.5</v>
      </c>
      <c r="I23" s="3">
        <v>1150.55</v>
      </c>
      <c r="J23" s="3">
        <v>1265.6</v>
      </c>
      <c r="K23" s="3">
        <v>1265.6</v>
      </c>
      <c r="L23" s="3">
        <v>2433.57</v>
      </c>
      <c r="M23" s="3">
        <v>1266.27</v>
      </c>
      <c r="N23" s="3">
        <f aca="true" t="shared" si="4" ref="N23:N39">SUM(B23:M23)</f>
        <v>15898.29</v>
      </c>
      <c r="P23" s="75" t="s">
        <v>72</v>
      </c>
      <c r="Q23" s="75">
        <f>N27</f>
        <v>27.66</v>
      </c>
      <c r="R23" s="73"/>
      <c r="S23" s="73"/>
      <c r="T23" s="73"/>
    </row>
    <row r="24" spans="1:20" ht="15.75">
      <c r="A24" s="3" t="s">
        <v>55</v>
      </c>
      <c r="B24" s="3">
        <v>195.24</v>
      </c>
      <c r="C24" s="3">
        <v>200.24</v>
      </c>
      <c r="D24" s="3">
        <v>200.24</v>
      </c>
      <c r="E24" s="3">
        <v>217.76</v>
      </c>
      <c r="F24" s="3">
        <v>190.23</v>
      </c>
      <c r="G24" s="3">
        <v>215.26</v>
      </c>
      <c r="H24" s="3">
        <v>230.28</v>
      </c>
      <c r="I24" s="3">
        <v>210.25</v>
      </c>
      <c r="J24" s="3">
        <v>242.32</v>
      </c>
      <c r="K24" s="3">
        <v>253.33</v>
      </c>
      <c r="L24" s="3">
        <v>198.26</v>
      </c>
      <c r="M24" s="3">
        <v>253.33</v>
      </c>
      <c r="N24" s="3">
        <f t="shared" si="4"/>
        <v>2606.74</v>
      </c>
      <c r="P24" s="75" t="s">
        <v>62</v>
      </c>
      <c r="Q24" s="75">
        <f>N26</f>
        <v>581.03</v>
      </c>
      <c r="R24" s="73"/>
      <c r="S24" s="73"/>
      <c r="T24" s="73"/>
    </row>
    <row r="25" spans="1:20" ht="15.75">
      <c r="A25" s="3" t="s">
        <v>53</v>
      </c>
      <c r="B25" s="69">
        <v>761.09</v>
      </c>
      <c r="C25" s="3">
        <v>690.44</v>
      </c>
      <c r="D25" s="3">
        <v>770.88</v>
      </c>
      <c r="E25" s="3">
        <v>810.84</v>
      </c>
      <c r="F25" s="3">
        <v>597.32</v>
      </c>
      <c r="G25" s="3">
        <v>518.43</v>
      </c>
      <c r="H25" s="3">
        <v>610.38</v>
      </c>
      <c r="I25" s="3">
        <v>604.33</v>
      </c>
      <c r="J25" s="3">
        <v>651.31</v>
      </c>
      <c r="K25" s="3">
        <v>654.64</v>
      </c>
      <c r="L25" s="3">
        <v>990.73</v>
      </c>
      <c r="M25" s="3">
        <v>655.01</v>
      </c>
      <c r="N25" s="3">
        <f t="shared" si="4"/>
        <v>8315.400000000001</v>
      </c>
      <c r="P25" s="75" t="s">
        <v>79</v>
      </c>
      <c r="Q25" s="75">
        <f>N29</f>
        <v>1131.7800000000002</v>
      </c>
      <c r="R25" s="73"/>
      <c r="S25" s="73"/>
      <c r="T25" s="73"/>
    </row>
    <row r="26" spans="1:20" ht="15.75">
      <c r="A26" s="3" t="s">
        <v>68</v>
      </c>
      <c r="B26" s="3"/>
      <c r="C26" s="3">
        <v>108.27</v>
      </c>
      <c r="D26" s="3"/>
      <c r="E26" s="3"/>
      <c r="F26" s="3"/>
      <c r="G26" s="3"/>
      <c r="H26" s="3">
        <v>5</v>
      </c>
      <c r="I26" s="3">
        <v>332.08</v>
      </c>
      <c r="J26" s="3">
        <v>125.42</v>
      </c>
      <c r="K26" s="3">
        <v>8.53</v>
      </c>
      <c r="L26" s="3"/>
      <c r="M26" s="3">
        <v>1.73</v>
      </c>
      <c r="N26" s="3">
        <f>SUM(A26:M26)</f>
        <v>581.03</v>
      </c>
      <c r="P26" s="107" t="s">
        <v>46</v>
      </c>
      <c r="Q26" s="90">
        <f>N30</f>
        <v>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1" t="s">
        <v>118</v>
      </c>
      <c r="Q27" s="75">
        <f>N32</f>
        <v>0</v>
      </c>
      <c r="R27" s="73"/>
      <c r="S27" s="73"/>
      <c r="T27" s="73"/>
    </row>
    <row r="28" spans="1:20" ht="15.75">
      <c r="A28" s="3" t="s">
        <v>77</v>
      </c>
      <c r="B28" s="3">
        <v>850.37</v>
      </c>
      <c r="C28" s="3">
        <v>850.37</v>
      </c>
      <c r="D28" s="3">
        <v>893.41</v>
      </c>
      <c r="E28" s="3">
        <v>1189.31</v>
      </c>
      <c r="F28" s="3">
        <v>552.02</v>
      </c>
      <c r="G28" s="3">
        <v>184.91</v>
      </c>
      <c r="H28" s="3">
        <v>555.83</v>
      </c>
      <c r="I28" s="3">
        <v>555.83</v>
      </c>
      <c r="J28" s="3">
        <v>555.83</v>
      </c>
      <c r="K28" s="3">
        <v>555.83</v>
      </c>
      <c r="L28" s="3">
        <v>555.83</v>
      </c>
      <c r="M28" s="3">
        <v>555.83</v>
      </c>
      <c r="N28" s="3">
        <f t="shared" si="4"/>
        <v>7855.369999999999</v>
      </c>
      <c r="P28" s="93" t="s">
        <v>120</v>
      </c>
      <c r="Q28" s="92">
        <f>N36</f>
        <v>0</v>
      </c>
      <c r="R28" s="73"/>
      <c r="S28" s="73"/>
      <c r="T28" s="73"/>
    </row>
    <row r="29" spans="1:20" ht="15.75">
      <c r="A29" s="3" t="s">
        <v>76</v>
      </c>
      <c r="B29" s="3">
        <v>84.47</v>
      </c>
      <c r="C29" s="3">
        <v>85.06</v>
      </c>
      <c r="D29" s="3">
        <v>85.06</v>
      </c>
      <c r="E29" s="3">
        <v>85</v>
      </c>
      <c r="F29" s="3">
        <v>85.09</v>
      </c>
      <c r="G29" s="3">
        <v>165.95</v>
      </c>
      <c r="H29" s="3">
        <v>84.47</v>
      </c>
      <c r="I29" s="3">
        <v>84.47</v>
      </c>
      <c r="J29" s="3">
        <v>92.91</v>
      </c>
      <c r="K29" s="3">
        <v>92.91</v>
      </c>
      <c r="L29" s="3">
        <v>92.91</v>
      </c>
      <c r="M29" s="3">
        <v>93.48</v>
      </c>
      <c r="N29" s="3">
        <f t="shared" si="4"/>
        <v>1131.7800000000002</v>
      </c>
      <c r="P29" s="93" t="s">
        <v>113</v>
      </c>
      <c r="Q29" s="93">
        <f>N37</f>
        <v>66.66</v>
      </c>
      <c r="R29" s="73"/>
      <c r="S29" s="73"/>
      <c r="T29" s="73"/>
    </row>
    <row r="30" spans="1:20" ht="15.75">
      <c r="A30" s="99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N38</f>
        <v>0</v>
      </c>
      <c r="S30" s="49"/>
      <c r="T30" s="73"/>
    </row>
    <row r="31" spans="1:20" ht="15.75">
      <c r="A31" s="99" t="s">
        <v>186</v>
      </c>
      <c r="B31" s="3"/>
      <c r="C31" s="3"/>
      <c r="D31" s="3"/>
      <c r="E31" s="3"/>
      <c r="F31" s="3"/>
      <c r="G31" s="3"/>
      <c r="H31" s="3"/>
      <c r="I31" s="3">
        <v>2210.45</v>
      </c>
      <c r="J31" s="3"/>
      <c r="K31" s="3"/>
      <c r="L31" s="3"/>
      <c r="M31" s="3"/>
      <c r="N31" s="3">
        <f>SUM(B31:M31)</f>
        <v>2210.45</v>
      </c>
      <c r="P31" s="107" t="s">
        <v>186</v>
      </c>
      <c r="Q31" s="93">
        <f>N31</f>
        <v>2210.45</v>
      </c>
      <c r="S31" s="49"/>
      <c r="T31" s="73"/>
    </row>
    <row r="32" spans="1:20" ht="15.75">
      <c r="A32" s="3" t="s">
        <v>95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4"/>
        <v>0</v>
      </c>
      <c r="P32" s="91" t="s">
        <v>119</v>
      </c>
      <c r="Q32" s="92">
        <f>SUM(Q21:Q31)</f>
        <v>4751.9896</v>
      </c>
      <c r="S32" s="49"/>
      <c r="T32" s="73"/>
    </row>
    <row r="33" spans="1:14" ht="12.75">
      <c r="A33" s="99" t="s">
        <v>188</v>
      </c>
      <c r="B33" s="3">
        <v>1647.27</v>
      </c>
      <c r="C33" s="3">
        <v>1920.89</v>
      </c>
      <c r="D33" s="3">
        <v>1359.5</v>
      </c>
      <c r="E33" s="3">
        <v>1748.04</v>
      </c>
      <c r="F33" s="3">
        <v>1392.59</v>
      </c>
      <c r="G33" s="3">
        <v>1830.87</v>
      </c>
      <c r="H33" s="3">
        <v>2230.44</v>
      </c>
      <c r="I33" s="3">
        <v>2260.51</v>
      </c>
      <c r="J33" s="3">
        <v>2315.88</v>
      </c>
      <c r="K33" s="3">
        <v>1748.91</v>
      </c>
      <c r="L33" s="3">
        <v>1766.84</v>
      </c>
      <c r="M33" s="3">
        <v>2158.39</v>
      </c>
      <c r="N33" s="3">
        <f t="shared" si="4"/>
        <v>22380.13</v>
      </c>
    </row>
    <row r="34" spans="1:14" ht="12.75">
      <c r="A34" s="99" t="s">
        <v>189</v>
      </c>
      <c r="B34" s="3">
        <v>369.28</v>
      </c>
      <c r="C34" s="3">
        <v>580.11</v>
      </c>
      <c r="D34" s="3">
        <v>420.43</v>
      </c>
      <c r="E34" s="3">
        <v>627.22</v>
      </c>
      <c r="F34" s="3">
        <v>420.56</v>
      </c>
      <c r="G34" s="3">
        <v>552.92</v>
      </c>
      <c r="H34" s="3">
        <v>673.59</v>
      </c>
      <c r="I34" s="3">
        <v>682.67</v>
      </c>
      <c r="J34" s="3">
        <v>699.4</v>
      </c>
      <c r="K34" s="3">
        <v>528.17</v>
      </c>
      <c r="L34" s="3">
        <v>533.58</v>
      </c>
      <c r="M34" s="3">
        <v>651.83</v>
      </c>
      <c r="N34" s="3">
        <f t="shared" si="4"/>
        <v>6739.759999999999</v>
      </c>
    </row>
    <row r="35" spans="1:14" ht="12.75">
      <c r="A35" s="3" t="s">
        <v>106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104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0</v>
      </c>
    </row>
    <row r="37" spans="1:14" ht="12.75">
      <c r="A37" s="3" t="s">
        <v>112</v>
      </c>
      <c r="B37" s="3"/>
      <c r="C37" s="3">
        <v>66.66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66.66</v>
      </c>
    </row>
    <row r="38" spans="1:14" ht="12.75">
      <c r="A38" s="99" t="s">
        <v>114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4"/>
        <v>0</v>
      </c>
    </row>
    <row r="39" spans="1:14" ht="12.75">
      <c r="A39" s="3" t="s">
        <v>19</v>
      </c>
      <c r="B39" s="3">
        <f aca="true" t="shared" si="5" ref="B39:M39">SUM(B20:B38)</f>
        <v>5368.8099999999995</v>
      </c>
      <c r="C39" s="3">
        <f t="shared" si="5"/>
        <v>5749.73</v>
      </c>
      <c r="D39" s="3">
        <f t="shared" si="5"/>
        <v>5108.84</v>
      </c>
      <c r="E39" s="3">
        <f t="shared" si="5"/>
        <v>5892.3</v>
      </c>
      <c r="F39" s="3">
        <f t="shared" si="5"/>
        <v>4431.410000000001</v>
      </c>
      <c r="G39" s="3">
        <f t="shared" si="5"/>
        <v>4687.12</v>
      </c>
      <c r="H39" s="3">
        <f t="shared" si="5"/>
        <v>5585.59</v>
      </c>
      <c r="I39" s="3">
        <f t="shared" si="5"/>
        <v>8124.58</v>
      </c>
      <c r="J39" s="3">
        <f t="shared" si="5"/>
        <v>6001.82</v>
      </c>
      <c r="K39" s="3">
        <f t="shared" si="5"/>
        <v>5138.22</v>
      </c>
      <c r="L39" s="3">
        <f t="shared" si="5"/>
        <v>6591.6900000000005</v>
      </c>
      <c r="M39" s="3">
        <f t="shared" si="5"/>
        <v>5662.69</v>
      </c>
      <c r="N39" s="3">
        <f t="shared" si="4"/>
        <v>68342.8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  <colBreaks count="1" manualBreakCount="1">
    <brk id="1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14" max="14" width="9.57421875" style="0" customWidth="1"/>
    <col min="15" max="15" width="11.8515625" style="0" customWidth="1"/>
    <col min="16" max="16" width="29.28125" style="0" customWidth="1"/>
    <col min="17" max="17" width="13.57421875" style="0" customWidth="1"/>
  </cols>
  <sheetData>
    <row r="1" ht="12.75">
      <c r="A1" s="47" t="s">
        <v>191</v>
      </c>
    </row>
    <row r="2" spans="1:20" ht="15">
      <c r="A2" s="2" t="s">
        <v>33</v>
      </c>
      <c r="E2" t="s">
        <v>22</v>
      </c>
      <c r="H2" s="13">
        <v>380</v>
      </c>
      <c r="P2" s="2" t="s">
        <v>162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12">
        <f>'[1]10.'!$N$16</f>
        <v>86810.54949999995</v>
      </c>
      <c r="P4" s="73" t="s">
        <v>111</v>
      </c>
      <c r="Q4" s="95">
        <f>C4</f>
        <v>86810.54949999995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6">
        <v>4473.38</v>
      </c>
      <c r="C7" s="6">
        <v>4512.32</v>
      </c>
      <c r="D7" s="6">
        <v>4512.32</v>
      </c>
      <c r="E7" s="6">
        <v>4512.32</v>
      </c>
      <c r="F7" s="6">
        <v>4512.32</v>
      </c>
      <c r="G7" s="6">
        <v>4512.32</v>
      </c>
      <c r="H7" s="6">
        <v>4512.32</v>
      </c>
      <c r="I7" s="6">
        <v>4512.32</v>
      </c>
      <c r="J7" s="6">
        <v>4565.86</v>
      </c>
      <c r="K7" s="6">
        <v>4565.86</v>
      </c>
      <c r="L7" s="6">
        <v>4565.86</v>
      </c>
      <c r="M7" s="6">
        <v>4565.86</v>
      </c>
      <c r="N7" s="6">
        <f>SUM(B7:M7)</f>
        <v>54323.06</v>
      </c>
      <c r="P7" s="76" t="s">
        <v>1</v>
      </c>
      <c r="Q7" s="96">
        <f>N7</f>
        <v>54323.06</v>
      </c>
      <c r="R7" s="73"/>
      <c r="S7" s="73"/>
      <c r="T7" s="73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75"/>
      <c r="Q8" s="75"/>
      <c r="R8" s="73"/>
      <c r="S8" s="73"/>
      <c r="T8" s="73"/>
    </row>
    <row r="9" spans="1:20" ht="15.75">
      <c r="A9" s="7" t="s">
        <v>15</v>
      </c>
      <c r="B9" s="7">
        <v>2196.16</v>
      </c>
      <c r="C9" s="7">
        <v>948.66</v>
      </c>
      <c r="D9" s="7">
        <v>1803.13</v>
      </c>
      <c r="E9" s="7">
        <v>1610</v>
      </c>
      <c r="F9" s="7">
        <v>2697.99</v>
      </c>
      <c r="G9" s="7">
        <v>3267.71</v>
      </c>
      <c r="H9" s="7">
        <v>12988.47</v>
      </c>
      <c r="I9" s="7">
        <v>4473.85</v>
      </c>
      <c r="J9" s="7">
        <v>3707.38</v>
      </c>
      <c r="K9" s="7">
        <v>1838.08</v>
      </c>
      <c r="L9" s="7">
        <v>1674.42</v>
      </c>
      <c r="M9" s="7">
        <v>4221.74</v>
      </c>
      <c r="N9" s="7">
        <f>SUM(B9:M9)</f>
        <v>41427.58999999999</v>
      </c>
      <c r="P9" s="77" t="s">
        <v>15</v>
      </c>
      <c r="Q9" s="97">
        <f>N9</f>
        <v>41427.58999999999</v>
      </c>
      <c r="R9" s="73"/>
      <c r="S9" s="73"/>
      <c r="T9" s="73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78"/>
      <c r="Q10" s="79"/>
      <c r="R10" s="73"/>
      <c r="S10" s="73"/>
      <c r="T10" s="73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80"/>
      <c r="Q11" s="81"/>
      <c r="R11" s="73"/>
      <c r="S11" s="73"/>
      <c r="T11" s="73"/>
    </row>
    <row r="12" spans="1:20" ht="15.75">
      <c r="A12" s="10" t="s">
        <v>16</v>
      </c>
      <c r="B12" s="10">
        <f>B40</f>
        <v>4315.06</v>
      </c>
      <c r="C12" s="10">
        <f aca="true" t="shared" si="0" ref="C12:M12">C40</f>
        <v>4660.19</v>
      </c>
      <c r="D12" s="10">
        <f t="shared" si="0"/>
        <v>4093.74</v>
      </c>
      <c r="E12" s="10">
        <f t="shared" si="0"/>
        <v>4735.48</v>
      </c>
      <c r="F12" s="10">
        <f t="shared" si="0"/>
        <v>3558.5699999999997</v>
      </c>
      <c r="G12" s="10">
        <f t="shared" si="0"/>
        <v>3768.39</v>
      </c>
      <c r="H12" s="10">
        <f t="shared" si="0"/>
        <v>4484.58</v>
      </c>
      <c r="I12" s="10">
        <f t="shared" si="0"/>
        <v>7020.9400000000005</v>
      </c>
      <c r="J12" s="10">
        <f t="shared" si="0"/>
        <v>4843.54</v>
      </c>
      <c r="K12" s="10">
        <f t="shared" si="0"/>
        <v>4159.5</v>
      </c>
      <c r="L12" s="10">
        <f t="shared" si="0"/>
        <v>5284.57</v>
      </c>
      <c r="M12" s="10">
        <f t="shared" si="0"/>
        <v>4542.030000000001</v>
      </c>
      <c r="N12" s="10">
        <f>SUM(B12:M12)</f>
        <v>55466.590000000004</v>
      </c>
      <c r="P12" s="82" t="s">
        <v>60</v>
      </c>
      <c r="Q12" s="94">
        <f>Q7+Q4-Q9</f>
        <v>99706.01949999997</v>
      </c>
      <c r="R12" s="73"/>
      <c r="S12" s="73"/>
      <c r="T12" s="73"/>
    </row>
    <row r="13" spans="16:20" ht="15">
      <c r="P13" s="73"/>
      <c r="Q13" s="73"/>
      <c r="R13" s="73"/>
      <c r="S13" s="73"/>
      <c r="T13" s="73"/>
    </row>
    <row r="14" spans="1:20" ht="15.75">
      <c r="A14" s="11" t="s">
        <v>20</v>
      </c>
      <c r="B14" s="11">
        <f aca="true" t="shared" si="1" ref="B14:G14">B9-B12</f>
        <v>-2118.9000000000005</v>
      </c>
      <c r="C14" s="11">
        <f t="shared" si="1"/>
        <v>-3711.5299999999997</v>
      </c>
      <c r="D14" s="11">
        <f t="shared" si="1"/>
        <v>-2290.6099999999997</v>
      </c>
      <c r="E14" s="11">
        <f t="shared" si="1"/>
        <v>-3125.4799999999996</v>
      </c>
      <c r="F14" s="11">
        <f t="shared" si="1"/>
        <v>-860.5799999999999</v>
      </c>
      <c r="G14" s="11">
        <f t="shared" si="1"/>
        <v>-500.67999999999984</v>
      </c>
      <c r="H14" s="11">
        <f aca="true" t="shared" si="2" ref="H14:M14">H9-H12</f>
        <v>8503.89</v>
      </c>
      <c r="I14" s="11">
        <f t="shared" si="2"/>
        <v>-2547.09</v>
      </c>
      <c r="J14" s="11">
        <f t="shared" si="2"/>
        <v>-1136.1599999999999</v>
      </c>
      <c r="K14" s="11">
        <f t="shared" si="2"/>
        <v>-2321.42</v>
      </c>
      <c r="L14" s="11">
        <f t="shared" si="2"/>
        <v>-3610.1499999999996</v>
      </c>
      <c r="M14" s="11">
        <f t="shared" si="2"/>
        <v>-320.2900000000009</v>
      </c>
      <c r="N14" s="11">
        <f>SUM(B14:M14)</f>
        <v>-14039.000000000002</v>
      </c>
      <c r="P14" s="83"/>
      <c r="Q14" s="83"/>
      <c r="R14" s="73"/>
      <c r="S14" s="73"/>
      <c r="T14" s="73"/>
    </row>
    <row r="15" spans="1:20" ht="15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P15" s="83"/>
      <c r="Q15" s="83"/>
      <c r="R15" s="73"/>
      <c r="S15" s="73"/>
      <c r="T15" s="73"/>
    </row>
    <row r="16" spans="1:20" ht="15.75">
      <c r="A16" s="24" t="s">
        <v>60</v>
      </c>
      <c r="B16" s="25">
        <f>C4+B7-B9</f>
        <v>89087.76949999995</v>
      </c>
      <c r="C16" s="24">
        <f aca="true" t="shared" si="3" ref="C16:H16">B16+C7-C9</f>
        <v>92651.42949999994</v>
      </c>
      <c r="D16" s="25">
        <f t="shared" si="3"/>
        <v>95360.61949999994</v>
      </c>
      <c r="E16" s="24">
        <f t="shared" si="3"/>
        <v>98262.93949999995</v>
      </c>
      <c r="F16" s="25">
        <f t="shared" si="3"/>
        <v>100077.26949999995</v>
      </c>
      <c r="G16" s="24">
        <f t="shared" si="3"/>
        <v>101321.87949999994</v>
      </c>
      <c r="H16" s="25">
        <f t="shared" si="3"/>
        <v>92845.72949999993</v>
      </c>
      <c r="I16" s="24">
        <f>H16+I7-I9</f>
        <v>92884.19949999993</v>
      </c>
      <c r="J16" s="25">
        <f>I16+J7-J9</f>
        <v>93742.67949999993</v>
      </c>
      <c r="K16" s="24">
        <f>J16+K7-K9</f>
        <v>96470.45949999992</v>
      </c>
      <c r="L16" s="25">
        <f>K16+L7-L9</f>
        <v>99361.89949999993</v>
      </c>
      <c r="M16" s="24">
        <f>L16+M7-M9</f>
        <v>99706.01949999992</v>
      </c>
      <c r="N16" s="25">
        <f>C4+N7-N9</f>
        <v>99706.01949999997</v>
      </c>
      <c r="P16" s="84" t="s">
        <v>116</v>
      </c>
      <c r="Q16" s="98">
        <f>N12</f>
        <v>55466.590000000004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146</v>
      </c>
    </row>
    <row r="21" spans="1:20" ht="15.75">
      <c r="A21" s="3" t="s">
        <v>44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204.8796</v>
      </c>
      <c r="R21" s="73"/>
      <c r="S21" s="73"/>
      <c r="T21" s="73"/>
    </row>
    <row r="22" spans="1:20" ht="15.75">
      <c r="A22" s="3" t="s">
        <v>45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40">SUM(B22:M22)</f>
        <v>0</v>
      </c>
      <c r="P22" s="75" t="s">
        <v>44</v>
      </c>
      <c r="Q22" s="75">
        <f>N21</f>
        <v>529.5300000000001</v>
      </c>
      <c r="R22" s="73"/>
      <c r="S22" s="73"/>
      <c r="T22" s="73"/>
    </row>
    <row r="23" spans="1:20" ht="15.75">
      <c r="A23" s="3" t="s">
        <v>56</v>
      </c>
      <c r="B23" s="3">
        <v>1113.63</v>
      </c>
      <c r="C23" s="3">
        <v>921.7</v>
      </c>
      <c r="D23" s="3">
        <v>1100.6</v>
      </c>
      <c r="E23" s="3">
        <v>921.7</v>
      </c>
      <c r="F23" s="3">
        <v>921.71</v>
      </c>
      <c r="G23" s="3">
        <v>921.7</v>
      </c>
      <c r="H23" s="3">
        <v>921.7</v>
      </c>
      <c r="I23" s="3">
        <v>921.7</v>
      </c>
      <c r="J23" s="3">
        <v>1013.87</v>
      </c>
      <c r="K23" s="3">
        <v>1013.87</v>
      </c>
      <c r="L23" s="3">
        <v>1949.53</v>
      </c>
      <c r="M23" s="3">
        <v>1014.41</v>
      </c>
      <c r="N23" s="3">
        <f t="shared" si="4"/>
        <v>12736.12</v>
      </c>
      <c r="P23" s="75" t="s">
        <v>72</v>
      </c>
      <c r="Q23" s="75">
        <f>N26</f>
        <v>27.66</v>
      </c>
      <c r="R23" s="73"/>
      <c r="S23" s="73"/>
      <c r="T23" s="73"/>
    </row>
    <row r="24" spans="1:20" ht="15.75">
      <c r="A24" s="3" t="s">
        <v>55</v>
      </c>
      <c r="B24" s="3">
        <v>156.4</v>
      </c>
      <c r="C24" s="3">
        <v>160.41</v>
      </c>
      <c r="D24" s="3">
        <v>160.41</v>
      </c>
      <c r="E24" s="3">
        <v>174.45</v>
      </c>
      <c r="F24" s="3">
        <v>152.39</v>
      </c>
      <c r="G24" s="3">
        <v>172.44</v>
      </c>
      <c r="H24" s="3">
        <v>184.47</v>
      </c>
      <c r="I24" s="3">
        <v>168.43</v>
      </c>
      <c r="J24" s="3">
        <v>194.12</v>
      </c>
      <c r="K24" s="3">
        <v>202.94</v>
      </c>
      <c r="L24" s="3">
        <v>158.85</v>
      </c>
      <c r="M24" s="3">
        <v>202.94</v>
      </c>
      <c r="N24" s="3">
        <f t="shared" si="4"/>
        <v>2088.25</v>
      </c>
      <c r="P24" s="75" t="s">
        <v>62</v>
      </c>
      <c r="Q24" s="75">
        <f>N27</f>
        <v>581.03</v>
      </c>
      <c r="R24" s="73"/>
      <c r="S24" s="73"/>
      <c r="T24" s="73"/>
    </row>
    <row r="25" spans="1:20" ht="15.75">
      <c r="A25" s="3" t="s">
        <v>53</v>
      </c>
      <c r="B25" s="3">
        <v>609.72</v>
      </c>
      <c r="C25" s="3">
        <v>553.11</v>
      </c>
      <c r="D25" s="3">
        <v>617.55</v>
      </c>
      <c r="E25" s="3">
        <v>652.1</v>
      </c>
      <c r="F25" s="3">
        <v>478.53</v>
      </c>
      <c r="G25" s="3">
        <v>415.31</v>
      </c>
      <c r="H25" s="3">
        <v>488.97</v>
      </c>
      <c r="I25" s="3">
        <v>484.13</v>
      </c>
      <c r="J25" s="3">
        <v>521.76</v>
      </c>
      <c r="K25" s="3">
        <v>524.43</v>
      </c>
      <c r="L25" s="3">
        <v>793.67</v>
      </c>
      <c r="M25" s="3">
        <v>524.73</v>
      </c>
      <c r="N25" s="3">
        <f t="shared" si="4"/>
        <v>6664.01</v>
      </c>
      <c r="P25" s="75" t="s">
        <v>79</v>
      </c>
      <c r="Q25" s="75">
        <f>N29</f>
        <v>906.66</v>
      </c>
      <c r="R25" s="73"/>
      <c r="S25" s="73"/>
      <c r="T25" s="73"/>
    </row>
    <row r="26" spans="1:20" ht="15.75">
      <c r="A26" s="3" t="s">
        <v>72</v>
      </c>
      <c r="B26" s="3"/>
      <c r="C26" s="3"/>
      <c r="D26" s="3"/>
      <c r="E26" s="3"/>
      <c r="F26" s="3"/>
      <c r="G26" s="3">
        <v>27.66</v>
      </c>
      <c r="H26" s="3"/>
      <c r="I26" s="3"/>
      <c r="J26" s="3"/>
      <c r="K26" s="3"/>
      <c r="L26" s="3"/>
      <c r="M26" s="3"/>
      <c r="N26" s="3">
        <f t="shared" si="4"/>
        <v>27.66</v>
      </c>
      <c r="P26" s="107" t="s">
        <v>45</v>
      </c>
      <c r="Q26" s="90">
        <f>N30</f>
        <v>0</v>
      </c>
      <c r="R26" s="73"/>
      <c r="S26" s="73"/>
      <c r="T26" s="73"/>
    </row>
    <row r="27" spans="1:20" ht="15.75">
      <c r="A27" s="3" t="s">
        <v>62</v>
      </c>
      <c r="B27" s="3"/>
      <c r="C27" s="3">
        <v>108.27</v>
      </c>
      <c r="D27" s="3"/>
      <c r="E27" s="3"/>
      <c r="F27" s="3"/>
      <c r="G27" s="3"/>
      <c r="H27" s="3">
        <v>5</v>
      </c>
      <c r="I27" s="3">
        <v>332.08</v>
      </c>
      <c r="J27" s="3">
        <v>125.42</v>
      </c>
      <c r="K27" s="3">
        <v>8.53</v>
      </c>
      <c r="L27" s="3"/>
      <c r="M27" s="3">
        <v>1.73</v>
      </c>
      <c r="N27" s="3">
        <f t="shared" si="4"/>
        <v>581.03</v>
      </c>
      <c r="P27" s="91" t="s">
        <v>118</v>
      </c>
      <c r="Q27" s="75">
        <f>N37</f>
        <v>0</v>
      </c>
      <c r="R27" s="73"/>
      <c r="S27" s="73"/>
      <c r="T27" s="73"/>
    </row>
    <row r="28" spans="1:20" ht="15.75">
      <c r="A28" s="3" t="s">
        <v>77</v>
      </c>
      <c r="B28" s="3">
        <v>681.23</v>
      </c>
      <c r="C28" s="3">
        <v>681.23</v>
      </c>
      <c r="D28" s="3">
        <v>715.7</v>
      </c>
      <c r="E28" s="3">
        <v>952.75</v>
      </c>
      <c r="F28" s="3">
        <v>442.22</v>
      </c>
      <c r="G28" s="3">
        <v>148.13</v>
      </c>
      <c r="H28" s="3">
        <v>445.27</v>
      </c>
      <c r="I28" s="3">
        <v>445.27</v>
      </c>
      <c r="J28" s="3">
        <v>445.27</v>
      </c>
      <c r="K28" s="3">
        <v>445.27</v>
      </c>
      <c r="L28" s="3">
        <v>445.27</v>
      </c>
      <c r="M28" s="3">
        <v>445.27</v>
      </c>
      <c r="N28" s="3">
        <f t="shared" si="4"/>
        <v>6292.880000000001</v>
      </c>
      <c r="P28" s="93" t="s">
        <v>120</v>
      </c>
      <c r="Q28" s="92">
        <f>N35</f>
        <v>0</v>
      </c>
      <c r="R28" s="73"/>
      <c r="S28" s="73"/>
      <c r="T28" s="73"/>
    </row>
    <row r="29" spans="1:20" ht="15.75">
      <c r="A29" s="3" t="s">
        <v>79</v>
      </c>
      <c r="B29" s="3">
        <v>67.67</v>
      </c>
      <c r="C29" s="3">
        <v>68.14</v>
      </c>
      <c r="D29" s="3">
        <v>68.14</v>
      </c>
      <c r="E29" s="3">
        <v>68.1</v>
      </c>
      <c r="F29" s="3">
        <v>68.16</v>
      </c>
      <c r="G29" s="3">
        <v>132.94</v>
      </c>
      <c r="H29" s="3">
        <v>67.67</v>
      </c>
      <c r="I29" s="3">
        <v>67.67</v>
      </c>
      <c r="J29" s="3">
        <v>74.43</v>
      </c>
      <c r="K29" s="3">
        <v>74.43</v>
      </c>
      <c r="L29" s="3">
        <v>74.43</v>
      </c>
      <c r="M29" s="3">
        <v>74.88</v>
      </c>
      <c r="N29" s="3">
        <f t="shared" si="4"/>
        <v>906.66</v>
      </c>
      <c r="P29" s="93" t="s">
        <v>113</v>
      </c>
      <c r="Q29" s="93">
        <f>N36</f>
        <v>66.66</v>
      </c>
      <c r="R29" s="73"/>
      <c r="S29" s="73"/>
      <c r="T29" s="73"/>
    </row>
    <row r="30" spans="1:20" ht="15.75">
      <c r="A30" s="3" t="s">
        <v>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N38</f>
        <v>0</v>
      </c>
      <c r="S30" s="49"/>
      <c r="T30" s="73"/>
    </row>
    <row r="31" spans="1:20" ht="15.75">
      <c r="A31" s="99" t="s">
        <v>186</v>
      </c>
      <c r="B31" s="3"/>
      <c r="C31" s="3"/>
      <c r="D31" s="3"/>
      <c r="E31" s="3"/>
      <c r="F31" s="3"/>
      <c r="G31" s="3"/>
      <c r="H31" s="3"/>
      <c r="I31" s="3">
        <v>2210.45</v>
      </c>
      <c r="J31" s="3"/>
      <c r="K31" s="3"/>
      <c r="L31" s="3"/>
      <c r="M31" s="3"/>
      <c r="N31" s="3">
        <f>SUM(B31:M31)</f>
        <v>2210.45</v>
      </c>
      <c r="P31" s="107" t="s">
        <v>186</v>
      </c>
      <c r="Q31" s="93">
        <f>N31</f>
        <v>2210.45</v>
      </c>
      <c r="S31" s="49"/>
      <c r="T31" s="73"/>
    </row>
    <row r="32" spans="1:20" ht="15.75">
      <c r="A32" s="99" t="s">
        <v>188</v>
      </c>
      <c r="B32" s="3">
        <v>1319.62</v>
      </c>
      <c r="C32" s="3">
        <v>1538.81</v>
      </c>
      <c r="D32" s="3">
        <v>1089.09</v>
      </c>
      <c r="E32" s="3">
        <v>1400.34</v>
      </c>
      <c r="F32" s="3">
        <v>1115.6</v>
      </c>
      <c r="G32" s="3">
        <v>1466.7</v>
      </c>
      <c r="H32" s="3">
        <v>1786.79</v>
      </c>
      <c r="I32" s="3">
        <v>1810.88</v>
      </c>
      <c r="J32" s="3">
        <v>1855.24</v>
      </c>
      <c r="K32" s="3">
        <v>1401.05</v>
      </c>
      <c r="L32" s="3">
        <v>1415.4</v>
      </c>
      <c r="M32" s="3">
        <v>1729.07</v>
      </c>
      <c r="N32" s="3">
        <f t="shared" si="4"/>
        <v>17928.589999999997</v>
      </c>
      <c r="P32" s="91" t="s">
        <v>119</v>
      </c>
      <c r="Q32" s="92">
        <f>SUM(Q21:Q31)</f>
        <v>4526.8696</v>
      </c>
      <c r="S32" s="49"/>
      <c r="T32" s="73"/>
    </row>
    <row r="33" spans="1:14" ht="12.75">
      <c r="A33" s="99" t="s">
        <v>189</v>
      </c>
      <c r="B33" s="3">
        <v>295.83</v>
      </c>
      <c r="C33" s="3">
        <v>464.72</v>
      </c>
      <c r="D33" s="3">
        <v>336.8</v>
      </c>
      <c r="E33" s="3">
        <v>502.46</v>
      </c>
      <c r="F33" s="3">
        <v>336.91</v>
      </c>
      <c r="G33" s="3">
        <v>442.94</v>
      </c>
      <c r="H33" s="3">
        <v>539.61</v>
      </c>
      <c r="I33" s="3">
        <v>546.89</v>
      </c>
      <c r="J33" s="3">
        <v>560.28</v>
      </c>
      <c r="K33" s="3">
        <v>458.68</v>
      </c>
      <c r="L33" s="3">
        <v>427.45</v>
      </c>
      <c r="M33" s="3">
        <v>522.18</v>
      </c>
      <c r="N33" s="3">
        <f t="shared" si="4"/>
        <v>5434.75</v>
      </c>
    </row>
    <row r="34" spans="1:14" ht="12.75">
      <c r="A34" s="3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104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112</v>
      </c>
      <c r="B36" s="3"/>
      <c r="C36" s="3">
        <v>66.66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66.66</v>
      </c>
    </row>
    <row r="37" spans="1:14" ht="12.75">
      <c r="A37" s="99" t="s">
        <v>118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</row>
    <row r="38" spans="1:14" ht="12.75">
      <c r="A38" s="99" t="s">
        <v>114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4"/>
        <v>0</v>
      </c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4"/>
        <v>0</v>
      </c>
    </row>
    <row r="40" spans="1:14" ht="12.75">
      <c r="A40" s="3" t="s">
        <v>19</v>
      </c>
      <c r="B40" s="3">
        <f aca="true" t="shared" si="5" ref="B40:M40">SUM(B20:B39)</f>
        <v>4315.06</v>
      </c>
      <c r="C40" s="3">
        <f t="shared" si="5"/>
        <v>4660.19</v>
      </c>
      <c r="D40" s="3">
        <f t="shared" si="5"/>
        <v>4093.74</v>
      </c>
      <c r="E40" s="3">
        <f t="shared" si="5"/>
        <v>4735.48</v>
      </c>
      <c r="F40" s="3">
        <f t="shared" si="5"/>
        <v>3558.5699999999997</v>
      </c>
      <c r="G40" s="3">
        <f t="shared" si="5"/>
        <v>3768.39</v>
      </c>
      <c r="H40" s="3">
        <f t="shared" si="5"/>
        <v>4484.58</v>
      </c>
      <c r="I40" s="3">
        <f t="shared" si="5"/>
        <v>7020.9400000000005</v>
      </c>
      <c r="J40" s="3">
        <f t="shared" si="5"/>
        <v>4843.54</v>
      </c>
      <c r="K40" s="3">
        <f t="shared" si="5"/>
        <v>4159.5</v>
      </c>
      <c r="L40" s="3">
        <f t="shared" si="5"/>
        <v>5284.57</v>
      </c>
      <c r="M40" s="3">
        <f t="shared" si="5"/>
        <v>4542.030000000001</v>
      </c>
      <c r="N40" s="3">
        <f t="shared" si="4"/>
        <v>55466.590000000004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  <colBreaks count="1" manualBreakCount="1">
    <brk id="14" max="7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15" max="15" width="11.7109375" style="0" customWidth="1"/>
    <col min="16" max="16" width="31.421875" style="0" customWidth="1"/>
    <col min="17" max="17" width="15.7109375" style="0" customWidth="1"/>
  </cols>
  <sheetData>
    <row r="1" ht="12.75">
      <c r="A1" s="47" t="s">
        <v>191</v>
      </c>
    </row>
    <row r="2" spans="1:20" ht="15">
      <c r="A2" s="2" t="s">
        <v>34</v>
      </c>
      <c r="E2" t="s">
        <v>22</v>
      </c>
      <c r="H2" s="13">
        <v>292</v>
      </c>
      <c r="P2" s="2" t="s">
        <v>163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B4" s="44"/>
      <c r="C4" s="58">
        <f>'[1]8а'!$N$16</f>
        <v>2362.1223000000246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73" t="s">
        <v>111</v>
      </c>
      <c r="Q4" s="95">
        <f>C4</f>
        <v>2362.1223000000246</v>
      </c>
      <c r="R4" s="73"/>
      <c r="S4" s="73"/>
      <c r="T4" s="73"/>
    </row>
    <row r="5" spans="2:20" ht="1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73"/>
      <c r="Q5" s="73"/>
      <c r="R5" s="73"/>
      <c r="S5" s="73"/>
      <c r="T5" s="73"/>
    </row>
    <row r="6" spans="1:20" ht="15.75">
      <c r="A6" s="5"/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11</v>
      </c>
      <c r="L6" s="51" t="s">
        <v>12</v>
      </c>
      <c r="M6" s="51" t="s">
        <v>13</v>
      </c>
      <c r="N6" s="51" t="s">
        <v>14</v>
      </c>
      <c r="O6" s="44"/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52">
        <v>3459.76</v>
      </c>
      <c r="C7" s="52">
        <v>3459.76</v>
      </c>
      <c r="D7" s="52">
        <v>3459.76</v>
      </c>
      <c r="E7" s="52">
        <v>3459.76</v>
      </c>
      <c r="F7" s="52">
        <v>3459.76</v>
      </c>
      <c r="G7" s="52">
        <v>3459.76</v>
      </c>
      <c r="H7" s="52">
        <v>3459.76</v>
      </c>
      <c r="I7" s="52">
        <v>3459.76</v>
      </c>
      <c r="J7" s="52">
        <v>3500.81</v>
      </c>
      <c r="K7" s="52">
        <v>3505.59</v>
      </c>
      <c r="L7" s="52">
        <v>3505.59</v>
      </c>
      <c r="M7" s="52">
        <v>3505.59</v>
      </c>
      <c r="N7" s="52">
        <f>SUM(B7:M7)</f>
        <v>41695.66</v>
      </c>
      <c r="O7" s="44"/>
      <c r="P7" s="76" t="s">
        <v>1</v>
      </c>
      <c r="Q7" s="96">
        <f>N7</f>
        <v>41695.66</v>
      </c>
      <c r="R7" s="73"/>
      <c r="S7" s="73"/>
      <c r="T7" s="73"/>
    </row>
    <row r="8" spans="1:20" ht="15.7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44"/>
      <c r="P8" s="75"/>
      <c r="Q8" s="75"/>
      <c r="R8" s="73"/>
      <c r="S8" s="73"/>
      <c r="T8" s="73"/>
    </row>
    <row r="9" spans="1:20" ht="15.75">
      <c r="A9" s="7" t="s">
        <v>15</v>
      </c>
      <c r="B9" s="42">
        <v>1744.43</v>
      </c>
      <c r="C9" s="42">
        <v>3320.36</v>
      </c>
      <c r="D9" s="42">
        <v>2929.23</v>
      </c>
      <c r="E9" s="42">
        <v>5401.46</v>
      </c>
      <c r="F9" s="42">
        <v>2892.55</v>
      </c>
      <c r="G9" s="42">
        <v>3456.06</v>
      </c>
      <c r="H9" s="42">
        <v>4613.06</v>
      </c>
      <c r="I9" s="42">
        <v>4972.75</v>
      </c>
      <c r="J9" s="42">
        <v>2707.53</v>
      </c>
      <c r="K9" s="42">
        <v>2410.2</v>
      </c>
      <c r="L9" s="42">
        <v>3723.88</v>
      </c>
      <c r="M9" s="42">
        <v>2994.65</v>
      </c>
      <c r="N9" s="42">
        <f>SUM(B9:M9)</f>
        <v>41166.159999999996</v>
      </c>
      <c r="O9" s="44"/>
      <c r="P9" s="77" t="s">
        <v>15</v>
      </c>
      <c r="Q9" s="97">
        <f>N9</f>
        <v>41166.159999999996</v>
      </c>
      <c r="R9" s="73"/>
      <c r="S9" s="73"/>
      <c r="T9" s="73"/>
    </row>
    <row r="10" spans="1:20" ht="15.75">
      <c r="A10" s="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3"/>
      <c r="O10" s="71"/>
      <c r="P10" s="78"/>
      <c r="Q10" s="79"/>
      <c r="R10" s="73"/>
      <c r="S10" s="73"/>
      <c r="T10" s="73"/>
    </row>
    <row r="11" spans="1:20" ht="15.75">
      <c r="A11" s="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4"/>
      <c r="O11" s="44"/>
      <c r="P11" s="80"/>
      <c r="Q11" s="81"/>
      <c r="R11" s="73"/>
      <c r="S11" s="73"/>
      <c r="T11" s="73"/>
    </row>
    <row r="12" spans="1:20" ht="15.75">
      <c r="A12" s="10" t="s">
        <v>16</v>
      </c>
      <c r="B12" s="55">
        <f>B38</f>
        <v>3330.49</v>
      </c>
      <c r="C12" s="55">
        <f aca="true" t="shared" si="0" ref="C12:M12">C38</f>
        <v>3642.2199999999993</v>
      </c>
      <c r="D12" s="55">
        <f t="shared" si="0"/>
        <v>3145.33</v>
      </c>
      <c r="E12" s="55">
        <f t="shared" si="0"/>
        <v>3654.65</v>
      </c>
      <c r="F12" s="55">
        <f t="shared" si="0"/>
        <v>3333.74</v>
      </c>
      <c r="G12" s="55">
        <f t="shared" si="0"/>
        <v>2910.03</v>
      </c>
      <c r="H12" s="55">
        <f t="shared" si="0"/>
        <v>3455.87</v>
      </c>
      <c r="I12" s="55">
        <f t="shared" si="0"/>
        <v>17200.34</v>
      </c>
      <c r="J12" s="55">
        <f t="shared" si="0"/>
        <v>3761.3700000000003</v>
      </c>
      <c r="K12" s="55">
        <f t="shared" si="0"/>
        <v>3176.27</v>
      </c>
      <c r="L12" s="55">
        <f t="shared" si="0"/>
        <v>4063.26</v>
      </c>
      <c r="M12" s="55">
        <f t="shared" si="0"/>
        <v>3494.9800000000005</v>
      </c>
      <c r="N12" s="55">
        <f>SUM(B12:M12)</f>
        <v>55168.55</v>
      </c>
      <c r="O12" s="44"/>
      <c r="P12" s="82" t="s">
        <v>60</v>
      </c>
      <c r="Q12" s="94">
        <f>Q7+Q4-Q9</f>
        <v>2891.622300000032</v>
      </c>
      <c r="R12" s="73"/>
      <c r="S12" s="73"/>
      <c r="T12" s="73"/>
    </row>
    <row r="13" spans="2:20" ht="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73"/>
      <c r="Q13" s="73"/>
      <c r="R13" s="73"/>
      <c r="S13" s="73"/>
      <c r="T13" s="73"/>
    </row>
    <row r="14" spans="1:20" ht="15.75">
      <c r="A14" s="11" t="s">
        <v>20</v>
      </c>
      <c r="B14" s="56">
        <f aca="true" t="shared" si="1" ref="B14:G14">B9-B12</f>
        <v>-1586.0599999999997</v>
      </c>
      <c r="C14" s="56">
        <f t="shared" si="1"/>
        <v>-321.8599999999992</v>
      </c>
      <c r="D14" s="56">
        <f t="shared" si="1"/>
        <v>-216.0999999999999</v>
      </c>
      <c r="E14" s="56">
        <f t="shared" si="1"/>
        <v>1746.81</v>
      </c>
      <c r="F14" s="56">
        <f t="shared" si="1"/>
        <v>-441.1899999999996</v>
      </c>
      <c r="G14" s="56">
        <f t="shared" si="1"/>
        <v>546.0299999999997</v>
      </c>
      <c r="H14" s="56">
        <f aca="true" t="shared" si="2" ref="H14:M14">H9-H12</f>
        <v>1157.1900000000005</v>
      </c>
      <c r="I14" s="56">
        <f t="shared" si="2"/>
        <v>-12227.59</v>
      </c>
      <c r="J14" s="56">
        <f t="shared" si="2"/>
        <v>-1053.8400000000001</v>
      </c>
      <c r="K14" s="56">
        <f t="shared" si="2"/>
        <v>-766.0700000000002</v>
      </c>
      <c r="L14" s="56">
        <f t="shared" si="2"/>
        <v>-339.3800000000001</v>
      </c>
      <c r="M14" s="56">
        <f t="shared" si="2"/>
        <v>-500.3300000000004</v>
      </c>
      <c r="N14" s="56">
        <f>SUM(B14:M14)</f>
        <v>-14002.389999999998</v>
      </c>
      <c r="O14" s="44"/>
      <c r="P14" s="83"/>
      <c r="Q14" s="83"/>
      <c r="R14" s="73"/>
      <c r="S14" s="73"/>
      <c r="T14" s="73"/>
    </row>
    <row r="15" spans="1:20" ht="15.75">
      <c r="A15" s="2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44"/>
      <c r="P15" s="83"/>
      <c r="Q15" s="83"/>
      <c r="R15" s="73"/>
      <c r="S15" s="73"/>
      <c r="T15" s="73"/>
    </row>
    <row r="16" spans="1:20" ht="15.75">
      <c r="A16" s="24" t="s">
        <v>60</v>
      </c>
      <c r="B16" s="45">
        <f>C4+B7-B9</f>
        <v>4077.4523000000245</v>
      </c>
      <c r="C16" s="57">
        <f aca="true" t="shared" si="3" ref="C16:H16">B16+C7-C9</f>
        <v>4216.852300000024</v>
      </c>
      <c r="D16" s="45">
        <f t="shared" si="3"/>
        <v>4747.382300000025</v>
      </c>
      <c r="E16" s="57">
        <f t="shared" si="3"/>
        <v>2805.682300000025</v>
      </c>
      <c r="F16" s="45">
        <f t="shared" si="3"/>
        <v>3372.892300000025</v>
      </c>
      <c r="G16" s="57">
        <f t="shared" si="3"/>
        <v>3376.5923000000253</v>
      </c>
      <c r="H16" s="45">
        <f t="shared" si="3"/>
        <v>2223.2923000000255</v>
      </c>
      <c r="I16" s="57">
        <f>H16+I7-I9</f>
        <v>710.3023000000258</v>
      </c>
      <c r="J16" s="45">
        <f>I16+J7-J9</f>
        <v>1503.582300000026</v>
      </c>
      <c r="K16" s="57">
        <f>J16+K7-K9</f>
        <v>2598.972300000026</v>
      </c>
      <c r="L16" s="45">
        <f>K16+L7-L9</f>
        <v>2380.682300000026</v>
      </c>
      <c r="M16" s="57">
        <f>L16+M7-M9</f>
        <v>2891.622300000026</v>
      </c>
      <c r="N16" s="45">
        <f>C4+N7-N9</f>
        <v>2891.622300000032</v>
      </c>
      <c r="O16" s="44"/>
      <c r="P16" s="84" t="s">
        <v>116</v>
      </c>
      <c r="Q16" s="98">
        <f>N12</f>
        <v>55168.55</v>
      </c>
      <c r="R16" s="85" t="s">
        <v>122</v>
      </c>
      <c r="S16" s="73"/>
      <c r="T16" s="73"/>
    </row>
    <row r="17" spans="2:20" ht="1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147</v>
      </c>
    </row>
    <row r="21" spans="1:20" ht="15.75">
      <c r="A21" s="3" t="s">
        <v>44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2726.9928</v>
      </c>
      <c r="R21" s="73"/>
      <c r="S21" s="73"/>
      <c r="T21" s="73"/>
    </row>
    <row r="22" spans="1:20" ht="15.75">
      <c r="A22" s="3" t="s">
        <v>52</v>
      </c>
      <c r="B22" s="3">
        <v>855.28</v>
      </c>
      <c r="C22" s="3">
        <v>707.88</v>
      </c>
      <c r="D22" s="3">
        <v>845.28</v>
      </c>
      <c r="E22" s="3">
        <v>707.88</v>
      </c>
      <c r="F22" s="3">
        <v>707.88</v>
      </c>
      <c r="G22" s="3">
        <v>707.88</v>
      </c>
      <c r="H22" s="3">
        <v>707.88</v>
      </c>
      <c r="I22" s="3">
        <v>707.88</v>
      </c>
      <c r="J22" s="3">
        <v>778.67</v>
      </c>
      <c r="K22" s="3">
        <v>778.67</v>
      </c>
      <c r="L22" s="3">
        <v>1497.27</v>
      </c>
      <c r="M22" s="3">
        <v>779.08</v>
      </c>
      <c r="N22" s="3">
        <f aca="true" t="shared" si="4" ref="N22:N38">SUM(B22:M22)</f>
        <v>9781.53</v>
      </c>
      <c r="P22" s="75" t="s">
        <v>44</v>
      </c>
      <c r="Q22" s="75">
        <f>N21</f>
        <v>529.5300000000001</v>
      </c>
      <c r="R22" s="73"/>
      <c r="S22" s="73"/>
      <c r="T22" s="73" t="s">
        <v>182</v>
      </c>
    </row>
    <row r="23" spans="1:20" ht="15.75">
      <c r="A23" s="3" t="s">
        <v>55</v>
      </c>
      <c r="B23" s="3">
        <v>120.12</v>
      </c>
      <c r="C23" s="3">
        <v>123.2</v>
      </c>
      <c r="D23" s="3">
        <v>123.2</v>
      </c>
      <c r="E23" s="3">
        <v>133.98</v>
      </c>
      <c r="F23" s="3">
        <v>117.04</v>
      </c>
      <c r="G23" s="3">
        <v>132.44</v>
      </c>
      <c r="H23" s="3">
        <v>141.68</v>
      </c>
      <c r="I23" s="3">
        <v>129.36</v>
      </c>
      <c r="J23" s="3">
        <v>149.09</v>
      </c>
      <c r="K23" s="3">
        <v>155.86</v>
      </c>
      <c r="L23" s="3">
        <v>121.98</v>
      </c>
      <c r="M23" s="3">
        <v>155.86</v>
      </c>
      <c r="N23" s="3">
        <f t="shared" si="4"/>
        <v>1603.8100000000004</v>
      </c>
      <c r="P23" s="75" t="s">
        <v>72</v>
      </c>
      <c r="Q23" s="75">
        <f>N25</f>
        <v>27.66</v>
      </c>
      <c r="R23" s="73"/>
      <c r="S23" s="73"/>
      <c r="T23" s="73"/>
    </row>
    <row r="24" spans="1:20" ht="15.75">
      <c r="A24" s="3" t="s">
        <v>53</v>
      </c>
      <c r="B24" s="3">
        <v>468.27</v>
      </c>
      <c r="C24" s="3">
        <v>424.8</v>
      </c>
      <c r="D24" s="3">
        <v>474.29</v>
      </c>
      <c r="E24" s="3">
        <v>503.79</v>
      </c>
      <c r="F24" s="3">
        <v>367.5</v>
      </c>
      <c r="G24" s="3">
        <v>318.97</v>
      </c>
      <c r="H24" s="3">
        <v>375.54</v>
      </c>
      <c r="I24" s="3">
        <v>371.82</v>
      </c>
      <c r="J24" s="3">
        <v>400.72</v>
      </c>
      <c r="K24" s="3">
        <v>402.77</v>
      </c>
      <c r="L24" s="3">
        <v>609.55</v>
      </c>
      <c r="M24" s="3">
        <v>403</v>
      </c>
      <c r="N24" s="3">
        <f t="shared" si="4"/>
        <v>5121.0199999999995</v>
      </c>
      <c r="P24" s="75" t="s">
        <v>62</v>
      </c>
      <c r="Q24" s="75">
        <f>N26</f>
        <v>14592.77</v>
      </c>
      <c r="R24" s="73"/>
      <c r="S24" s="73"/>
      <c r="T24" s="73"/>
    </row>
    <row r="25" spans="1:20" ht="15.75">
      <c r="A25" s="3" t="s">
        <v>72</v>
      </c>
      <c r="B25" s="3"/>
      <c r="C25" s="3"/>
      <c r="D25" s="3"/>
      <c r="E25" s="3"/>
      <c r="F25" s="3"/>
      <c r="G25" s="3">
        <v>27.66</v>
      </c>
      <c r="H25" s="3"/>
      <c r="I25" s="3"/>
      <c r="J25" s="3"/>
      <c r="K25" s="3"/>
      <c r="L25" s="3"/>
      <c r="M25" s="3"/>
      <c r="N25" s="3">
        <f t="shared" si="4"/>
        <v>27.66</v>
      </c>
      <c r="P25" s="75" t="s">
        <v>79</v>
      </c>
      <c r="Q25" s="75">
        <f>N28</f>
        <v>696.3399999999999</v>
      </c>
      <c r="R25" s="73"/>
      <c r="S25" s="73"/>
      <c r="T25" s="73"/>
    </row>
    <row r="26" spans="1:20" ht="15.75">
      <c r="A26" s="3" t="s">
        <v>62</v>
      </c>
      <c r="B26" s="3"/>
      <c r="C26" s="3">
        <v>108.27</v>
      </c>
      <c r="D26" s="3"/>
      <c r="E26" s="3"/>
      <c r="F26" s="3">
        <v>590.74</v>
      </c>
      <c r="G26" s="3"/>
      <c r="H26" s="3">
        <v>5</v>
      </c>
      <c r="I26" s="3">
        <v>13753.08</v>
      </c>
      <c r="J26" s="3">
        <v>125.42</v>
      </c>
      <c r="K26" s="3">
        <v>8.53</v>
      </c>
      <c r="L26" s="3"/>
      <c r="M26" s="3">
        <v>1.73</v>
      </c>
      <c r="N26" s="3">
        <f t="shared" si="4"/>
        <v>14592.77</v>
      </c>
      <c r="P26" s="90" t="s">
        <v>92</v>
      </c>
      <c r="Q26" s="90">
        <f>N29</f>
        <v>0</v>
      </c>
      <c r="R26" s="73"/>
      <c r="S26" s="73"/>
      <c r="T26" s="73"/>
    </row>
    <row r="27" spans="1:20" ht="15.75">
      <c r="A27" s="3" t="s">
        <v>77</v>
      </c>
      <c r="B27" s="3">
        <v>523.2</v>
      </c>
      <c r="C27" s="3">
        <v>523.2</v>
      </c>
      <c r="D27" s="3">
        <v>549.67</v>
      </c>
      <c r="E27" s="3">
        <v>731.73</v>
      </c>
      <c r="F27" s="3">
        <v>339.63</v>
      </c>
      <c r="G27" s="3">
        <v>113.77</v>
      </c>
      <c r="H27" s="3">
        <v>341.98</v>
      </c>
      <c r="I27" s="3">
        <v>341.98</v>
      </c>
      <c r="J27" s="3">
        <v>341.98</v>
      </c>
      <c r="K27" s="3">
        <v>341.98</v>
      </c>
      <c r="L27" s="3">
        <v>341.98</v>
      </c>
      <c r="M27" s="3">
        <v>341.98</v>
      </c>
      <c r="N27" s="3">
        <f t="shared" si="4"/>
        <v>4833.08</v>
      </c>
      <c r="P27" s="91" t="s">
        <v>118</v>
      </c>
      <c r="Q27" s="75">
        <f>N34</f>
        <v>0</v>
      </c>
      <c r="R27" s="73"/>
      <c r="S27" s="73"/>
      <c r="T27" s="73"/>
    </row>
    <row r="28" spans="1:20" ht="15.75">
      <c r="A28" s="3" t="s">
        <v>76</v>
      </c>
      <c r="B28" s="3">
        <v>51.97</v>
      </c>
      <c r="C28" s="3">
        <v>52.33</v>
      </c>
      <c r="D28" s="3">
        <v>52.33</v>
      </c>
      <c r="E28" s="3">
        <v>52.3</v>
      </c>
      <c r="F28" s="3">
        <v>52.35</v>
      </c>
      <c r="G28" s="3">
        <v>102.1</v>
      </c>
      <c r="H28" s="3">
        <v>51.97</v>
      </c>
      <c r="I28" s="3">
        <v>51.97</v>
      </c>
      <c r="J28" s="3">
        <v>57.17</v>
      </c>
      <c r="K28" s="3">
        <v>57.17</v>
      </c>
      <c r="L28" s="3">
        <v>57.17</v>
      </c>
      <c r="M28" s="3">
        <v>57.51</v>
      </c>
      <c r="N28" s="3">
        <f t="shared" si="4"/>
        <v>696.3399999999999</v>
      </c>
      <c r="P28" s="93" t="s">
        <v>120</v>
      </c>
      <c r="Q28" s="92">
        <f>N32</f>
        <v>0</v>
      </c>
      <c r="R28" s="73"/>
      <c r="S28" s="73"/>
      <c r="T28" s="73"/>
    </row>
    <row r="29" spans="1:20" ht="15.75">
      <c r="A29" s="99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>SUM(B29:M29)</f>
        <v>0</v>
      </c>
      <c r="P29" s="93" t="s">
        <v>113</v>
      </c>
      <c r="Q29" s="93">
        <f>N35</f>
        <v>66.66</v>
      </c>
      <c r="R29" s="73"/>
      <c r="S29" s="73"/>
      <c r="T29" s="73"/>
    </row>
    <row r="30" spans="1:20" ht="15.75">
      <c r="A30" s="99" t="s">
        <v>188</v>
      </c>
      <c r="B30" s="3">
        <v>1013.49</v>
      </c>
      <c r="C30" s="3">
        <v>1181.83</v>
      </c>
      <c r="D30" s="3">
        <v>836.44</v>
      </c>
      <c r="E30" s="3">
        <v>1075.49</v>
      </c>
      <c r="F30" s="3">
        <v>856.8</v>
      </c>
      <c r="G30" s="3">
        <v>1126.45</v>
      </c>
      <c r="H30" s="3">
        <v>1372.29</v>
      </c>
      <c r="I30" s="3">
        <v>1390.79</v>
      </c>
      <c r="J30" s="3">
        <v>1424.86</v>
      </c>
      <c r="K30" s="3">
        <v>1076.03</v>
      </c>
      <c r="L30" s="3">
        <v>1087.05</v>
      </c>
      <c r="M30" s="3">
        <v>1327.96</v>
      </c>
      <c r="N30" s="3">
        <f t="shared" si="4"/>
        <v>13769.48</v>
      </c>
      <c r="P30" s="93" t="s">
        <v>114</v>
      </c>
      <c r="Q30" s="93">
        <f>N36</f>
        <v>0</v>
      </c>
      <c r="S30" s="49"/>
      <c r="T30" s="73"/>
    </row>
    <row r="31" spans="1:20" ht="15.75">
      <c r="A31" s="99" t="s">
        <v>189</v>
      </c>
      <c r="B31" s="3">
        <v>227.2</v>
      </c>
      <c r="C31" s="3">
        <v>356.91</v>
      </c>
      <c r="D31" s="3">
        <v>258.67</v>
      </c>
      <c r="E31" s="3">
        <v>385.9</v>
      </c>
      <c r="F31" s="3">
        <v>258.75</v>
      </c>
      <c r="G31" s="3">
        <v>340.19</v>
      </c>
      <c r="H31" s="3">
        <v>414.43</v>
      </c>
      <c r="I31" s="3">
        <v>420.02</v>
      </c>
      <c r="J31" s="3">
        <v>430.31</v>
      </c>
      <c r="K31" s="3">
        <v>324.96</v>
      </c>
      <c r="L31" s="3">
        <v>328.29</v>
      </c>
      <c r="M31" s="3">
        <v>401.04</v>
      </c>
      <c r="N31" s="3">
        <f t="shared" si="4"/>
        <v>4146.67</v>
      </c>
      <c r="P31" s="91" t="s">
        <v>119</v>
      </c>
      <c r="Q31" s="92">
        <f>SUM(Q21:Q30)</f>
        <v>18639.9528</v>
      </c>
      <c r="S31" s="49"/>
      <c r="T31" s="73"/>
    </row>
    <row r="32" spans="1:14" ht="12.75">
      <c r="A32" s="3" t="s">
        <v>104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4"/>
        <v>0</v>
      </c>
    </row>
    <row r="33" spans="1:14" ht="12.75">
      <c r="A33" s="3" t="s">
        <v>106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103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112</v>
      </c>
      <c r="B35" s="3"/>
      <c r="C35" s="3">
        <v>66.66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66.66</v>
      </c>
    </row>
    <row r="36" spans="1:14" ht="12.75">
      <c r="A36" s="99" t="s">
        <v>114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0</v>
      </c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</row>
    <row r="38" spans="1:14" ht="12.75">
      <c r="A38" s="3" t="s">
        <v>19</v>
      </c>
      <c r="B38" s="3">
        <f aca="true" t="shared" si="5" ref="B38:M38">SUM(B20:B37)</f>
        <v>3330.49</v>
      </c>
      <c r="C38" s="3">
        <f t="shared" si="5"/>
        <v>3642.2199999999993</v>
      </c>
      <c r="D38" s="3">
        <f t="shared" si="5"/>
        <v>3145.33</v>
      </c>
      <c r="E38" s="3">
        <f t="shared" si="5"/>
        <v>3654.65</v>
      </c>
      <c r="F38" s="3">
        <f t="shared" si="5"/>
        <v>3333.74</v>
      </c>
      <c r="G38" s="3">
        <f t="shared" si="5"/>
        <v>2910.03</v>
      </c>
      <c r="H38" s="3">
        <f t="shared" si="5"/>
        <v>3455.87</v>
      </c>
      <c r="I38" s="3">
        <f t="shared" si="5"/>
        <v>17200.34</v>
      </c>
      <c r="J38" s="3">
        <f t="shared" si="5"/>
        <v>3761.3700000000003</v>
      </c>
      <c r="K38" s="3">
        <f t="shared" si="5"/>
        <v>3176.27</v>
      </c>
      <c r="L38" s="3">
        <f t="shared" si="5"/>
        <v>4063.26</v>
      </c>
      <c r="M38" s="3">
        <f t="shared" si="5"/>
        <v>3494.9800000000005</v>
      </c>
      <c r="N38" s="3">
        <f t="shared" si="4"/>
        <v>55168.55</v>
      </c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7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4">
      <selection activeCell="A29" sqref="A29:A70"/>
    </sheetView>
  </sheetViews>
  <sheetFormatPr defaultColWidth="9.140625" defaultRowHeight="12.75"/>
  <cols>
    <col min="1" max="1" width="22.421875" style="0" customWidth="1"/>
  </cols>
  <sheetData>
    <row r="2" spans="1:8" ht="15">
      <c r="A2" s="2" t="s">
        <v>38</v>
      </c>
      <c r="E2" t="s">
        <v>22</v>
      </c>
      <c r="H2" s="13">
        <v>80</v>
      </c>
    </row>
    <row r="4" spans="1:3" ht="12.75">
      <c r="A4" t="s">
        <v>111</v>
      </c>
      <c r="C4" s="12">
        <f>'[1]8.'!$N$16</f>
        <v>0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f>SUM(B7:M7)</f>
        <v>0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>SUM(B9:M9)</f>
        <v>0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B30</f>
        <v>0</v>
      </c>
      <c r="C12" s="10">
        <f aca="true" t="shared" si="0" ref="C12:M12">C30</f>
        <v>0</v>
      </c>
      <c r="D12" s="10">
        <f t="shared" si="0"/>
        <v>0</v>
      </c>
      <c r="E12" s="10">
        <f>E30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>SUM(B12:M12)</f>
        <v>0</v>
      </c>
    </row>
    <row r="14" spans="1:14" ht="12.75">
      <c r="A14" s="11" t="s">
        <v>20</v>
      </c>
      <c r="B14" s="11">
        <f aca="true" t="shared" si="1" ref="B14:G14">B9-B12</f>
        <v>0</v>
      </c>
      <c r="C14" s="11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aca="true" t="shared" si="2" ref="H14:M14">H9-H12</f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>SUM(B14:M14)</f>
        <v>0</v>
      </c>
    </row>
    <row r="15" spans="1:14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2.75">
      <c r="A16" s="24" t="s">
        <v>60</v>
      </c>
      <c r="B16" s="25">
        <f>C4+B7-B9</f>
        <v>0</v>
      </c>
      <c r="C16" s="24">
        <f aca="true" t="shared" si="3" ref="C16:H16">B16+C7-C9</f>
        <v>0</v>
      </c>
      <c r="D16" s="25">
        <f t="shared" si="3"/>
        <v>0</v>
      </c>
      <c r="E16" s="24">
        <f t="shared" si="3"/>
        <v>0</v>
      </c>
      <c r="F16" s="25">
        <f t="shared" si="3"/>
        <v>0</v>
      </c>
      <c r="G16" s="24">
        <f t="shared" si="3"/>
        <v>0</v>
      </c>
      <c r="H16" s="25">
        <f t="shared" si="3"/>
        <v>0</v>
      </c>
      <c r="I16" s="24">
        <f>H16+I7-I9</f>
        <v>0</v>
      </c>
      <c r="J16" s="25">
        <f>I16+J7-J9</f>
        <v>0</v>
      </c>
      <c r="K16" s="24">
        <f>J16+K7-K9</f>
        <v>0</v>
      </c>
      <c r="L16" s="25">
        <f>K16+L7-L9</f>
        <v>0</v>
      </c>
      <c r="M16" s="24">
        <f>L16+M7-M9</f>
        <v>0</v>
      </c>
      <c r="N16" s="25">
        <f>C4+N7-N9</f>
        <v>0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>SUM(B21:M21)</f>
        <v>0</v>
      </c>
    </row>
    <row r="22" spans="1:14" ht="12.75">
      <c r="A22" s="3" t="s">
        <v>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0">SUM(B22:M22)</f>
        <v>0</v>
      </c>
    </row>
    <row r="23" spans="1:14" ht="12.75">
      <c r="A23" s="3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4"/>
        <v>0</v>
      </c>
    </row>
    <row r="24" spans="1:14" ht="12.75">
      <c r="A24" s="3" t="s">
        <v>92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4"/>
        <v>0</v>
      </c>
    </row>
    <row r="25" spans="1:14" ht="12.75">
      <c r="A25" s="3" t="s">
        <v>97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4"/>
        <v>0</v>
      </c>
    </row>
    <row r="26" spans="1:14" ht="12.75">
      <c r="A26" s="3" t="s">
        <v>98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4"/>
        <v>0</v>
      </c>
    </row>
    <row r="27" spans="1:14" ht="12.75">
      <c r="A27" s="3" t="s">
        <v>104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4"/>
        <v>0</v>
      </c>
    </row>
    <row r="28" spans="1:14" ht="12.75">
      <c r="A28" s="3" t="s">
        <v>106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4"/>
        <v>0</v>
      </c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4"/>
        <v>0</v>
      </c>
    </row>
    <row r="30" spans="1:14" ht="12.75">
      <c r="A30" s="3" t="s">
        <v>19</v>
      </c>
      <c r="B30" s="3">
        <f aca="true" t="shared" si="5" ref="B30:M30">SUM(B20:B29)</f>
        <v>0</v>
      </c>
      <c r="C30" s="3">
        <f t="shared" si="5"/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  <c r="H30" s="3">
        <f t="shared" si="5"/>
        <v>0</v>
      </c>
      <c r="I30" s="3">
        <f t="shared" si="5"/>
        <v>0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">
        <f t="shared" si="5"/>
        <v>0</v>
      </c>
      <c r="N30" s="3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A26" sqref="A26:A70"/>
    </sheetView>
  </sheetViews>
  <sheetFormatPr defaultColWidth="9.140625" defaultRowHeight="12.75"/>
  <cols>
    <col min="1" max="1" width="22.421875" style="0" customWidth="1"/>
  </cols>
  <sheetData>
    <row r="2" spans="1:8" ht="15">
      <c r="A2" s="2" t="s">
        <v>37</v>
      </c>
      <c r="E2" t="s">
        <v>22</v>
      </c>
      <c r="H2" s="13">
        <v>108</v>
      </c>
    </row>
    <row r="4" spans="1:3" ht="12.75">
      <c r="A4" t="s">
        <v>111</v>
      </c>
      <c r="C4" s="12">
        <f>'[1]4.'!$N$16</f>
        <v>0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f>SUM(B7:M7)</f>
        <v>0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>SUM(B9:M9)</f>
        <v>0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B27</f>
        <v>0</v>
      </c>
      <c r="C12" s="10">
        <f aca="true" t="shared" si="0" ref="C12:M12">C27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>SUM(B12:M12)</f>
        <v>0</v>
      </c>
    </row>
    <row r="14" spans="1:14" ht="12.75">
      <c r="A14" s="11" t="s">
        <v>20</v>
      </c>
      <c r="B14" s="11">
        <f aca="true" t="shared" si="1" ref="B14:G14">B9-B12</f>
        <v>0</v>
      </c>
      <c r="C14" s="11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aca="true" t="shared" si="2" ref="H14:M14">H9-H12</f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>SUM(B14:M14)</f>
        <v>0</v>
      </c>
    </row>
    <row r="15" spans="1:14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2.75">
      <c r="A16" s="24" t="s">
        <v>61</v>
      </c>
      <c r="B16" s="25">
        <f>C4+B7-B9</f>
        <v>0</v>
      </c>
      <c r="C16" s="24">
        <f aca="true" t="shared" si="3" ref="C16:H16">B16+C7-C9</f>
        <v>0</v>
      </c>
      <c r="D16" s="25">
        <f t="shared" si="3"/>
        <v>0</v>
      </c>
      <c r="E16" s="24">
        <f t="shared" si="3"/>
        <v>0</v>
      </c>
      <c r="F16" s="25">
        <f t="shared" si="3"/>
        <v>0</v>
      </c>
      <c r="G16" s="24">
        <f t="shared" si="3"/>
        <v>0</v>
      </c>
      <c r="H16" s="25">
        <f t="shared" si="3"/>
        <v>0</v>
      </c>
      <c r="I16" s="24">
        <f>H16+I7-I9</f>
        <v>0</v>
      </c>
      <c r="J16" s="25">
        <f>I16+J7-J9</f>
        <v>0</v>
      </c>
      <c r="K16" s="24">
        <f>J16+K7-K9</f>
        <v>0</v>
      </c>
      <c r="L16" s="25">
        <f>K16+L7-L9</f>
        <v>0</v>
      </c>
      <c r="M16" s="24">
        <f>L16+M7-M9</f>
        <v>0</v>
      </c>
      <c r="N16" s="25">
        <f>C4+N7-N9</f>
        <v>0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>SUM(B21:M21)</f>
        <v>0</v>
      </c>
    </row>
    <row r="22" spans="1:14" ht="12.7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27">SUM(B22:M22)</f>
        <v>0</v>
      </c>
    </row>
    <row r="23" spans="1:14" ht="12.75">
      <c r="A23" s="3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4"/>
        <v>0</v>
      </c>
    </row>
    <row r="24" spans="1:14" ht="12.75">
      <c r="A24" s="3" t="s">
        <v>92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4"/>
        <v>0</v>
      </c>
    </row>
    <row r="25" spans="1:14" ht="12.75">
      <c r="A25" s="3" t="s">
        <v>106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4"/>
        <v>0</v>
      </c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4"/>
        <v>0</v>
      </c>
    </row>
    <row r="27" spans="1:14" ht="12.75">
      <c r="A27" s="3" t="s">
        <v>19</v>
      </c>
      <c r="B27" s="3">
        <f aca="true" t="shared" si="5" ref="B27:M27">SUM(B20:B26)</f>
        <v>0</v>
      </c>
      <c r="C27" s="3">
        <f t="shared" si="5"/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  <c r="J27" s="3">
        <f t="shared" si="5"/>
        <v>0</v>
      </c>
      <c r="K27" s="3">
        <f t="shared" si="5"/>
        <v>0</v>
      </c>
      <c r="L27" s="3">
        <f t="shared" si="5"/>
        <v>0</v>
      </c>
      <c r="M27" s="3">
        <f t="shared" si="5"/>
        <v>0</v>
      </c>
      <c r="N27" s="3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15" max="15" width="10.28125" style="0" customWidth="1"/>
    <col min="16" max="16" width="29.140625" style="0" customWidth="1"/>
    <col min="17" max="17" width="15.28125" style="0" customWidth="1"/>
  </cols>
  <sheetData>
    <row r="1" ht="12.75">
      <c r="A1" s="47" t="s">
        <v>191</v>
      </c>
    </row>
    <row r="2" spans="1:20" ht="15">
      <c r="A2" s="2" t="s">
        <v>36</v>
      </c>
      <c r="E2" t="s">
        <v>22</v>
      </c>
      <c r="H2" s="13">
        <v>393</v>
      </c>
      <c r="P2" s="2" t="s">
        <v>164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12">
        <f>'[1]2.'!$N$16</f>
        <v>21745.939999999995</v>
      </c>
      <c r="P4" s="73" t="s">
        <v>111</v>
      </c>
      <c r="Q4" s="95">
        <f>C4</f>
        <v>21745.939999999995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6">
        <v>4605.54</v>
      </c>
      <c r="C7" s="6">
        <v>4594.92</v>
      </c>
      <c r="D7" s="6">
        <v>4592.56</v>
      </c>
      <c r="E7" s="6">
        <v>4592.56</v>
      </c>
      <c r="F7" s="6">
        <v>4592.56</v>
      </c>
      <c r="G7" s="6">
        <v>4592.56</v>
      </c>
      <c r="H7" s="6">
        <v>4592.56</v>
      </c>
      <c r="I7" s="6">
        <v>4592.56</v>
      </c>
      <c r="J7" s="6">
        <v>4647.07</v>
      </c>
      <c r="K7" s="6">
        <v>4647.07</v>
      </c>
      <c r="L7" s="6">
        <v>4647.07</v>
      </c>
      <c r="M7" s="6">
        <v>4647.07</v>
      </c>
      <c r="N7" s="6">
        <f>SUM(B7:M7)</f>
        <v>55344.100000000006</v>
      </c>
      <c r="P7" s="76" t="s">
        <v>1</v>
      </c>
      <c r="Q7" s="96">
        <f>N7</f>
        <v>55344.100000000006</v>
      </c>
      <c r="R7" s="73"/>
      <c r="S7" s="73"/>
      <c r="T7" s="73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75"/>
      <c r="Q8" s="75"/>
      <c r="R8" s="73"/>
      <c r="S8" s="73"/>
      <c r="T8" s="73"/>
    </row>
    <row r="9" spans="1:20" ht="15.75">
      <c r="A9" s="7" t="s">
        <v>15</v>
      </c>
      <c r="B9" s="7">
        <v>2097.44</v>
      </c>
      <c r="C9" s="7">
        <v>1693.09</v>
      </c>
      <c r="D9" s="7">
        <v>2581.22</v>
      </c>
      <c r="E9" s="7">
        <v>2545.55</v>
      </c>
      <c r="F9" s="7">
        <v>2190.55</v>
      </c>
      <c r="G9" s="7">
        <v>15656.82</v>
      </c>
      <c r="H9" s="7">
        <v>10925.14</v>
      </c>
      <c r="I9" s="7">
        <v>3516.39</v>
      </c>
      <c r="J9" s="7">
        <v>3761.93</v>
      </c>
      <c r="K9" s="7">
        <v>4456.09</v>
      </c>
      <c r="L9" s="7">
        <v>2945.8</v>
      </c>
      <c r="M9" s="7">
        <v>2132.72</v>
      </c>
      <c r="N9" s="7">
        <f>SUM(B9:M9)</f>
        <v>54502.740000000005</v>
      </c>
      <c r="P9" s="77" t="s">
        <v>15</v>
      </c>
      <c r="Q9" s="97">
        <f>N9</f>
        <v>54502.740000000005</v>
      </c>
      <c r="R9" s="73"/>
      <c r="S9" s="73"/>
      <c r="T9" s="73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78"/>
      <c r="Q10" s="79"/>
      <c r="R10" s="73"/>
      <c r="S10" s="73"/>
      <c r="T10" s="73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80"/>
      <c r="Q11" s="81"/>
      <c r="R11" s="73"/>
      <c r="S11" s="73"/>
      <c r="T11" s="73"/>
    </row>
    <row r="12" spans="1:20" ht="15.75">
      <c r="A12" s="10" t="s">
        <v>16</v>
      </c>
      <c r="B12" s="10">
        <f>B39</f>
        <v>5296.08</v>
      </c>
      <c r="C12" s="10">
        <f aca="true" t="shared" si="0" ref="C12:M12">C39</f>
        <v>4808.11</v>
      </c>
      <c r="D12" s="10">
        <f t="shared" si="0"/>
        <v>4231.4400000000005</v>
      </c>
      <c r="E12" s="10">
        <f t="shared" si="0"/>
        <v>4892.47</v>
      </c>
      <c r="F12" s="10">
        <f t="shared" si="0"/>
        <v>3676.9800000000005</v>
      </c>
      <c r="G12" s="10">
        <f t="shared" si="0"/>
        <v>3893.21</v>
      </c>
      <c r="H12" s="10">
        <f t="shared" si="0"/>
        <v>4633.96</v>
      </c>
      <c r="I12" s="10">
        <f t="shared" si="0"/>
        <v>7172.579999999999</v>
      </c>
      <c r="J12" s="10">
        <f t="shared" si="0"/>
        <v>5000.72</v>
      </c>
      <c r="K12" s="10">
        <f t="shared" si="0"/>
        <v>4261.61</v>
      </c>
      <c r="L12" s="10">
        <f t="shared" si="0"/>
        <v>5461.9400000000005</v>
      </c>
      <c r="M12" s="10">
        <f t="shared" si="0"/>
        <v>4694.03</v>
      </c>
      <c r="N12" s="10">
        <f>SUM(B12:M12)</f>
        <v>58023.13</v>
      </c>
      <c r="P12" s="82" t="s">
        <v>60</v>
      </c>
      <c r="Q12" s="94">
        <f>Q7+Q4-Q9</f>
        <v>22587.300000000003</v>
      </c>
      <c r="R12" s="73"/>
      <c r="S12" s="73"/>
      <c r="T12" s="73"/>
    </row>
    <row r="13" spans="16:20" ht="15">
      <c r="P13" s="73"/>
      <c r="Q13" s="73"/>
      <c r="R13" s="73"/>
      <c r="S13" s="73"/>
      <c r="T13" s="73"/>
    </row>
    <row r="14" spans="1:20" ht="15.75">
      <c r="A14" s="11" t="s">
        <v>20</v>
      </c>
      <c r="B14" s="11">
        <f aca="true" t="shared" si="1" ref="B14:G14">B9-B12</f>
        <v>-3198.64</v>
      </c>
      <c r="C14" s="11">
        <f t="shared" si="1"/>
        <v>-3115.0199999999995</v>
      </c>
      <c r="D14" s="11">
        <f t="shared" si="1"/>
        <v>-1650.2200000000007</v>
      </c>
      <c r="E14" s="11">
        <f t="shared" si="1"/>
        <v>-2346.92</v>
      </c>
      <c r="F14" s="11">
        <f t="shared" si="1"/>
        <v>-1486.4300000000003</v>
      </c>
      <c r="G14" s="11">
        <f t="shared" si="1"/>
        <v>11763.61</v>
      </c>
      <c r="H14" s="11">
        <f aca="true" t="shared" si="2" ref="H14:M14">H9-H12</f>
        <v>6291.179999999999</v>
      </c>
      <c r="I14" s="11">
        <f t="shared" si="2"/>
        <v>-3656.189999999999</v>
      </c>
      <c r="J14" s="11">
        <f t="shared" si="2"/>
        <v>-1238.7900000000004</v>
      </c>
      <c r="K14" s="11">
        <f t="shared" si="2"/>
        <v>194.48000000000047</v>
      </c>
      <c r="L14" s="11">
        <f t="shared" si="2"/>
        <v>-2516.1400000000003</v>
      </c>
      <c r="M14" s="11">
        <f t="shared" si="2"/>
        <v>-2561.31</v>
      </c>
      <c r="N14" s="11">
        <f>SUM(B14:M14)</f>
        <v>-3520.390000000001</v>
      </c>
      <c r="P14" s="83"/>
      <c r="Q14" s="83"/>
      <c r="R14" s="73"/>
      <c r="S14" s="73"/>
      <c r="T14" s="73"/>
    </row>
    <row r="15" spans="1:20" ht="15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P15" s="83"/>
      <c r="Q15" s="83"/>
      <c r="R15" s="73"/>
      <c r="S15" s="73"/>
      <c r="T15" s="73"/>
    </row>
    <row r="16" spans="1:20" ht="15.75">
      <c r="A16" s="24" t="s">
        <v>60</v>
      </c>
      <c r="B16" s="25">
        <f>C4+B7-B9</f>
        <v>24254.039999999997</v>
      </c>
      <c r="C16" s="24">
        <f aca="true" t="shared" si="3" ref="C16:H16">B16+C7-C9</f>
        <v>27155.87</v>
      </c>
      <c r="D16" s="25">
        <f t="shared" si="3"/>
        <v>29167.21</v>
      </c>
      <c r="E16" s="24">
        <f t="shared" si="3"/>
        <v>31214.219999999998</v>
      </c>
      <c r="F16" s="25">
        <f t="shared" si="3"/>
        <v>33616.229999999996</v>
      </c>
      <c r="G16" s="24">
        <f t="shared" si="3"/>
        <v>22551.969999999994</v>
      </c>
      <c r="H16" s="25">
        <f t="shared" si="3"/>
        <v>16219.389999999996</v>
      </c>
      <c r="I16" s="24">
        <f>H16+I7-I9</f>
        <v>17295.559999999998</v>
      </c>
      <c r="J16" s="25">
        <f>I16+J7-J9</f>
        <v>18180.699999999997</v>
      </c>
      <c r="K16" s="24">
        <f>J16+K7-K9</f>
        <v>18371.679999999997</v>
      </c>
      <c r="L16" s="25">
        <f>K16+L7-L9</f>
        <v>20072.949999999997</v>
      </c>
      <c r="M16" s="24">
        <f>L16+M7-M9</f>
        <v>22587.299999999996</v>
      </c>
      <c r="N16" s="25">
        <f>C4+N7-N9</f>
        <v>22587.300000000003</v>
      </c>
      <c r="P16" s="84" t="s">
        <v>116</v>
      </c>
      <c r="Q16" s="98">
        <f>N12</f>
        <v>58023.13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148</v>
      </c>
    </row>
    <row r="21" spans="1:20" ht="15.75">
      <c r="A21" s="3" t="s">
        <v>75</v>
      </c>
      <c r="B21" s="3">
        <v>1151.12</v>
      </c>
      <c r="C21" s="3">
        <v>952.73</v>
      </c>
      <c r="D21" s="3">
        <v>1137.65</v>
      </c>
      <c r="E21" s="3">
        <v>952.73</v>
      </c>
      <c r="F21" s="3">
        <v>952.73</v>
      </c>
      <c r="G21" s="3">
        <v>952.73</v>
      </c>
      <c r="H21" s="3">
        <v>952.73</v>
      </c>
      <c r="I21" s="3">
        <v>952.73</v>
      </c>
      <c r="J21" s="3">
        <v>1048</v>
      </c>
      <c r="K21" s="3">
        <v>1048</v>
      </c>
      <c r="L21" s="3">
        <v>2015.16</v>
      </c>
      <c r="M21" s="3">
        <v>1048.56</v>
      </c>
      <c r="N21" s="3">
        <f>SUM(B21:M21)</f>
        <v>13164.869999999997</v>
      </c>
      <c r="P21" s="88" t="s">
        <v>121</v>
      </c>
      <c r="Q21" s="89">
        <f>(Q23+Q24+Q22)*18%</f>
        <v>355.9374</v>
      </c>
      <c r="R21" s="73"/>
      <c r="S21" s="73"/>
      <c r="T21" s="73"/>
    </row>
    <row r="22" spans="1:20" ht="15.75">
      <c r="A22" s="3" t="s">
        <v>50</v>
      </c>
      <c r="B22" s="3">
        <v>161.67</v>
      </c>
      <c r="C22" s="3">
        <v>165.81</v>
      </c>
      <c r="D22" s="3">
        <v>165.81</v>
      </c>
      <c r="E22" s="3">
        <v>180.32</v>
      </c>
      <c r="F22" s="3">
        <v>157.52</v>
      </c>
      <c r="G22" s="3">
        <v>178.25</v>
      </c>
      <c r="H22" s="3">
        <v>190.69</v>
      </c>
      <c r="I22" s="69">
        <v>174.06</v>
      </c>
      <c r="J22" s="3">
        <v>200.66</v>
      </c>
      <c r="K22" s="3">
        <v>209.8</v>
      </c>
      <c r="L22" s="3">
        <v>164.17</v>
      </c>
      <c r="M22" s="3">
        <v>209.78</v>
      </c>
      <c r="N22" s="3">
        <f aca="true" t="shared" si="4" ref="N22:N38">SUM(B22:M22)</f>
        <v>2158.54</v>
      </c>
      <c r="P22" s="75" t="s">
        <v>44</v>
      </c>
      <c r="Q22" s="75">
        <f>N23</f>
        <v>530.45</v>
      </c>
      <c r="R22" s="73"/>
      <c r="S22" s="73"/>
      <c r="T22" s="73"/>
    </row>
    <row r="23" spans="1:20" ht="15.75">
      <c r="A23" s="3" t="s">
        <v>44</v>
      </c>
      <c r="B23" s="3">
        <v>71.1</v>
      </c>
      <c r="C23" s="3">
        <v>97.16</v>
      </c>
      <c r="D23" s="3">
        <v>5.51</v>
      </c>
      <c r="E23" s="3">
        <v>63.66</v>
      </c>
      <c r="F23" s="3">
        <v>43.13</v>
      </c>
      <c r="G23" s="3">
        <v>40.67</v>
      </c>
      <c r="H23" s="3">
        <v>45.18</v>
      </c>
      <c r="I23" s="69">
        <v>33.49</v>
      </c>
      <c r="J23" s="3">
        <v>53.23</v>
      </c>
      <c r="K23" s="3">
        <v>30.38</v>
      </c>
      <c r="L23" s="3">
        <v>20.1</v>
      </c>
      <c r="M23" s="3">
        <v>26.84</v>
      </c>
      <c r="N23" s="3">
        <f t="shared" si="4"/>
        <v>530.45</v>
      </c>
      <c r="P23" s="75" t="s">
        <v>72</v>
      </c>
      <c r="Q23" s="75">
        <f>N27</f>
        <v>27.77</v>
      </c>
      <c r="R23" s="73"/>
      <c r="S23" s="73"/>
      <c r="T23" s="73"/>
    </row>
    <row r="24" spans="1:20" ht="15.75">
      <c r="A24" s="3"/>
      <c r="B24" s="3"/>
      <c r="C24" s="3"/>
      <c r="D24" s="3"/>
      <c r="E24" s="3"/>
      <c r="F24" s="3"/>
      <c r="G24" s="3"/>
      <c r="H24" s="3"/>
      <c r="I24" s="69"/>
      <c r="J24" s="3"/>
      <c r="K24" s="3"/>
      <c r="L24" s="3"/>
      <c r="M24" s="3"/>
      <c r="N24" s="3">
        <f t="shared" si="4"/>
        <v>0</v>
      </c>
      <c r="P24" s="75" t="s">
        <v>62</v>
      </c>
      <c r="Q24" s="75">
        <f>N26</f>
        <v>1419.21</v>
      </c>
      <c r="R24" s="73"/>
      <c r="S24" s="73"/>
      <c r="T24" s="73"/>
    </row>
    <row r="25" spans="1:20" ht="15.75">
      <c r="A25" s="3" t="s">
        <v>53</v>
      </c>
      <c r="B25" s="3">
        <v>630.24</v>
      </c>
      <c r="C25" s="3">
        <v>571.7</v>
      </c>
      <c r="D25" s="3">
        <v>638.34</v>
      </c>
      <c r="E25" s="3">
        <v>673.68</v>
      </c>
      <c r="F25" s="3">
        <v>494.62</v>
      </c>
      <c r="G25" s="3">
        <v>429.31</v>
      </c>
      <c r="H25" s="3">
        <v>505.43</v>
      </c>
      <c r="I25" s="69">
        <v>502.42</v>
      </c>
      <c r="J25" s="3">
        <v>539.33</v>
      </c>
      <c r="K25" s="3">
        <v>542.08</v>
      </c>
      <c r="L25" s="3">
        <v>820.41</v>
      </c>
      <c r="M25" s="3">
        <v>542.39</v>
      </c>
      <c r="N25" s="3">
        <f t="shared" si="4"/>
        <v>6889.95</v>
      </c>
      <c r="P25" s="75" t="s">
        <v>79</v>
      </c>
      <c r="Q25" s="75">
        <f>N28</f>
        <v>937.1700000000002</v>
      </c>
      <c r="R25" s="73"/>
      <c r="S25" s="73"/>
      <c r="T25" s="73"/>
    </row>
    <row r="26" spans="1:20" ht="15.75">
      <c r="A26" s="3" t="s">
        <v>62</v>
      </c>
      <c r="B26" s="3">
        <v>838</v>
      </c>
      <c r="C26" s="3">
        <v>108.39</v>
      </c>
      <c r="D26" s="3"/>
      <c r="E26" s="3"/>
      <c r="F26" s="3"/>
      <c r="G26" s="3"/>
      <c r="H26" s="3">
        <v>5</v>
      </c>
      <c r="I26" s="3">
        <v>332.08</v>
      </c>
      <c r="J26" s="3">
        <v>125.43</v>
      </c>
      <c r="K26" s="3">
        <v>8.58</v>
      </c>
      <c r="L26" s="3"/>
      <c r="M26" s="3">
        <v>1.73</v>
      </c>
      <c r="N26" s="3">
        <f t="shared" si="4"/>
        <v>1419.21</v>
      </c>
      <c r="P26" s="107" t="s">
        <v>47</v>
      </c>
      <c r="Q26" s="90">
        <f>N30</f>
        <v>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27.77</v>
      </c>
      <c r="H27" s="3"/>
      <c r="I27" s="3"/>
      <c r="J27" s="3"/>
      <c r="K27" s="3"/>
      <c r="L27" s="3"/>
      <c r="M27" s="3"/>
      <c r="N27" s="3">
        <f t="shared" si="4"/>
        <v>27.77</v>
      </c>
      <c r="P27" s="91" t="s">
        <v>118</v>
      </c>
      <c r="Q27" s="75">
        <f>N35</f>
        <v>0</v>
      </c>
      <c r="R27" s="73"/>
      <c r="S27" s="73"/>
      <c r="T27" s="73"/>
    </row>
    <row r="28" spans="1:20" ht="15.75">
      <c r="A28" s="3" t="s">
        <v>76</v>
      </c>
      <c r="B28" s="3">
        <v>69.94</v>
      </c>
      <c r="C28" s="3">
        <v>70.4</v>
      </c>
      <c r="D28" s="3">
        <v>70.43</v>
      </c>
      <c r="E28" s="3">
        <v>70.39</v>
      </c>
      <c r="F28" s="3">
        <v>70.46</v>
      </c>
      <c r="G28" s="3">
        <v>137.42</v>
      </c>
      <c r="H28" s="3">
        <v>69.94</v>
      </c>
      <c r="I28" s="3">
        <v>69.94</v>
      </c>
      <c r="J28" s="3">
        <v>76.96</v>
      </c>
      <c r="K28" s="3">
        <v>76.94</v>
      </c>
      <c r="L28" s="3">
        <v>76.94</v>
      </c>
      <c r="M28" s="3">
        <v>77.41</v>
      </c>
      <c r="N28" s="3">
        <f t="shared" si="4"/>
        <v>937.1700000000002</v>
      </c>
      <c r="P28" s="93" t="s">
        <v>120</v>
      </c>
      <c r="Q28" s="92">
        <f>N37</f>
        <v>0</v>
      </c>
      <c r="R28" s="73"/>
      <c r="S28" s="73"/>
      <c r="T28" s="73"/>
    </row>
    <row r="29" spans="1:20" ht="15.75">
      <c r="A29" s="3" t="s">
        <v>77</v>
      </c>
      <c r="B29" s="3">
        <v>704.17</v>
      </c>
      <c r="C29" s="3">
        <v>704.17</v>
      </c>
      <c r="D29" s="3">
        <v>739.8</v>
      </c>
      <c r="E29" s="3">
        <v>984.82</v>
      </c>
      <c r="F29" s="3">
        <v>457.11</v>
      </c>
      <c r="G29" s="3">
        <v>153.12</v>
      </c>
      <c r="H29" s="3">
        <v>460.26</v>
      </c>
      <c r="I29" s="3">
        <v>460.26</v>
      </c>
      <c r="J29" s="3">
        <v>460.26</v>
      </c>
      <c r="K29" s="3">
        <v>460.26</v>
      </c>
      <c r="L29" s="3">
        <v>460.26</v>
      </c>
      <c r="M29" s="3">
        <v>460.27</v>
      </c>
      <c r="N29" s="3">
        <f t="shared" si="4"/>
        <v>6504.76</v>
      </c>
      <c r="P29" s="93" t="s">
        <v>113</v>
      </c>
      <c r="Q29" s="93">
        <f>N36</f>
        <v>66.76</v>
      </c>
      <c r="R29" s="73"/>
      <c r="S29" s="73"/>
      <c r="T29" s="73"/>
    </row>
    <row r="30" spans="1:20" ht="15.75">
      <c r="A30" s="99" t="s">
        <v>47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4"/>
        <v>0</v>
      </c>
      <c r="P30" s="93" t="s">
        <v>114</v>
      </c>
      <c r="Q30" s="93">
        <f>N38</f>
        <v>0</v>
      </c>
      <c r="S30" s="49"/>
      <c r="T30" s="73"/>
    </row>
    <row r="31" spans="1:20" ht="15.75">
      <c r="A31" s="99" t="s">
        <v>186</v>
      </c>
      <c r="B31" s="3"/>
      <c r="C31" s="3"/>
      <c r="D31" s="3"/>
      <c r="E31" s="3"/>
      <c r="F31" s="3"/>
      <c r="G31" s="3"/>
      <c r="H31" s="3"/>
      <c r="I31" s="3">
        <v>2210.45</v>
      </c>
      <c r="J31" s="3"/>
      <c r="K31" s="3"/>
      <c r="L31" s="3"/>
      <c r="M31" s="3"/>
      <c r="N31" s="3">
        <f t="shared" si="4"/>
        <v>2210.45</v>
      </c>
      <c r="P31" s="107" t="s">
        <v>186</v>
      </c>
      <c r="Q31" s="93">
        <f>N31</f>
        <v>2210.45</v>
      </c>
      <c r="S31" s="49"/>
      <c r="T31" s="73"/>
    </row>
    <row r="32" spans="1:20" ht="15.75">
      <c r="A32" s="99" t="s">
        <v>188</v>
      </c>
      <c r="B32" s="3">
        <v>1364.05</v>
      </c>
      <c r="C32" s="3">
        <v>1590.62</v>
      </c>
      <c r="D32" s="3">
        <v>1125.76</v>
      </c>
      <c r="E32" s="3">
        <v>1447.49</v>
      </c>
      <c r="F32" s="3">
        <v>1153.16</v>
      </c>
      <c r="G32" s="3">
        <v>1516.08</v>
      </c>
      <c r="H32" s="3">
        <v>1846.95</v>
      </c>
      <c r="I32" s="3">
        <v>1871.85</v>
      </c>
      <c r="J32" s="3">
        <v>1917.7</v>
      </c>
      <c r="K32" s="3">
        <v>1448.21</v>
      </c>
      <c r="L32" s="3">
        <v>1463.06</v>
      </c>
      <c r="M32" s="3">
        <v>1787.29</v>
      </c>
      <c r="N32" s="3">
        <f t="shared" si="4"/>
        <v>18532.220000000005</v>
      </c>
      <c r="P32" s="91" t="s">
        <v>119</v>
      </c>
      <c r="Q32" s="92">
        <f>SUM(Q21:Q31)</f>
        <v>5547.7474</v>
      </c>
      <c r="S32" s="49"/>
      <c r="T32" s="73"/>
    </row>
    <row r="33" spans="1:14" ht="12.75">
      <c r="A33" s="99" t="s">
        <v>189</v>
      </c>
      <c r="B33" s="3">
        <v>305.79</v>
      </c>
      <c r="C33" s="3">
        <v>480.37</v>
      </c>
      <c r="D33" s="3">
        <v>348.14</v>
      </c>
      <c r="E33" s="3">
        <v>519.38</v>
      </c>
      <c r="F33" s="3">
        <v>348.25</v>
      </c>
      <c r="G33" s="3">
        <v>457.86</v>
      </c>
      <c r="H33" s="3">
        <v>557.78</v>
      </c>
      <c r="I33" s="3">
        <v>565.3</v>
      </c>
      <c r="J33" s="3">
        <v>579.15</v>
      </c>
      <c r="K33" s="3">
        <v>437.36</v>
      </c>
      <c r="L33" s="3">
        <v>441.84</v>
      </c>
      <c r="M33" s="3">
        <v>539.76</v>
      </c>
      <c r="N33" s="3">
        <f t="shared" si="4"/>
        <v>5580.9800000000005</v>
      </c>
    </row>
    <row r="34" spans="1:14" ht="12.75">
      <c r="A34" s="3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103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112</v>
      </c>
      <c r="B36" s="3"/>
      <c r="C36" s="3">
        <v>66.76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66.76</v>
      </c>
    </row>
    <row r="37" spans="1:14" ht="12.75">
      <c r="A37" s="99" t="s">
        <v>120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</row>
    <row r="38" spans="1:14" ht="12.75">
      <c r="A38" s="99" t="s">
        <v>114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4"/>
        <v>0</v>
      </c>
    </row>
    <row r="39" spans="1:14" ht="12.75">
      <c r="A39" s="3" t="s">
        <v>19</v>
      </c>
      <c r="B39" s="3">
        <f aca="true" t="shared" si="5" ref="B39:M39">SUM(B20:B38)</f>
        <v>5296.08</v>
      </c>
      <c r="C39" s="3">
        <f t="shared" si="5"/>
        <v>4808.11</v>
      </c>
      <c r="D39" s="3">
        <f t="shared" si="5"/>
        <v>4231.4400000000005</v>
      </c>
      <c r="E39" s="3">
        <f t="shared" si="5"/>
        <v>4892.47</v>
      </c>
      <c r="F39" s="3">
        <f t="shared" si="5"/>
        <v>3676.9800000000005</v>
      </c>
      <c r="G39" s="3">
        <f t="shared" si="5"/>
        <v>3893.21</v>
      </c>
      <c r="H39" s="3">
        <f t="shared" si="5"/>
        <v>4633.96</v>
      </c>
      <c r="I39" s="3">
        <f t="shared" si="5"/>
        <v>7172.579999999999</v>
      </c>
      <c r="J39" s="3">
        <f t="shared" si="5"/>
        <v>5000.72</v>
      </c>
      <c r="K39" s="3">
        <f t="shared" si="5"/>
        <v>4261.61</v>
      </c>
      <c r="L39" s="3">
        <f t="shared" si="5"/>
        <v>5461.9400000000005</v>
      </c>
      <c r="M39" s="3">
        <f t="shared" si="5"/>
        <v>4694.03</v>
      </c>
      <c r="N39" s="3">
        <f>SUM(N21:N38)</f>
        <v>58023.130000000005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  <colBreaks count="1" manualBreakCount="1">
    <brk id="14" max="7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25">
      <selection activeCell="M43" sqref="M43"/>
    </sheetView>
  </sheetViews>
  <sheetFormatPr defaultColWidth="9.140625" defaultRowHeight="12.75"/>
  <cols>
    <col min="1" max="1" width="21.8515625" style="0" customWidth="1"/>
    <col min="2" max="2" width="11.8515625" style="0" customWidth="1"/>
    <col min="3" max="4" width="10.28125" style="0" customWidth="1"/>
    <col min="5" max="5" width="11.421875" style="0" customWidth="1"/>
    <col min="6" max="6" width="10.28125" style="0" customWidth="1"/>
    <col min="7" max="7" width="9.8515625" style="0" customWidth="1"/>
    <col min="8" max="8" width="10.57421875" style="0" customWidth="1"/>
    <col min="9" max="9" width="11.00390625" style="0" customWidth="1"/>
    <col min="10" max="10" width="9.8515625" style="0" customWidth="1"/>
    <col min="11" max="11" width="10.00390625" style="0" bestFit="1" customWidth="1"/>
    <col min="12" max="12" width="10.421875" style="0" customWidth="1"/>
    <col min="13" max="13" width="9.8515625" style="0" customWidth="1"/>
    <col min="14" max="14" width="10.8515625" style="0" customWidth="1"/>
    <col min="16" max="16" width="30.140625" style="0" customWidth="1"/>
    <col min="17" max="17" width="14.57421875" style="0" customWidth="1"/>
  </cols>
  <sheetData>
    <row r="1" spans="1:19" ht="12.75">
      <c r="A1" s="47" t="s">
        <v>192</v>
      </c>
      <c r="S1" s="103" t="s">
        <v>165</v>
      </c>
    </row>
    <row r="2" spans="1:22" ht="15">
      <c r="A2" s="2" t="s">
        <v>35</v>
      </c>
      <c r="D2" t="s">
        <v>22</v>
      </c>
      <c r="G2" s="22">
        <f>Мира1!G2+2!H2+3!H2+4!H2+5!H2+6!H2+7!H2+8!H2+9!H2+'Строит.5'!H2+'7.'!H2+'9.'!H2+'10.'!H2+8а!H2+'8.'!H2+'4.'!H2+'2.'!H2</f>
        <v>11217</v>
      </c>
      <c r="P2" s="2" t="s">
        <v>115</v>
      </c>
      <c r="Q2" s="73"/>
      <c r="R2" s="73"/>
      <c r="S2" s="80" t="s">
        <v>149</v>
      </c>
      <c r="T2" s="73"/>
      <c r="U2" s="104"/>
      <c r="V2" s="104"/>
    </row>
    <row r="3" spans="16:22" ht="15">
      <c r="P3" s="73"/>
      <c r="Q3" s="73"/>
      <c r="R3" s="73"/>
      <c r="S3" s="80" t="s">
        <v>181</v>
      </c>
      <c r="T3" s="73"/>
      <c r="U3" s="104"/>
      <c r="V3" s="104"/>
    </row>
    <row r="4" spans="1:22" ht="15.75">
      <c r="A4" t="s">
        <v>111</v>
      </c>
      <c r="C4" s="72">
        <f>'[1]Мира1'!$N$16+'[1]2'!$N$16+'[1]3'!$N$16+'[1]4'!$N$16+'[1]5'!$N$16+'[1]6'!$N$16+'[1]7'!$N$16+'[1]8'!$N$16+'[1]9'!$N$16+'[1]7.'!$N$16+'[1]Строит.5'!$N$16+'[1]9.'!$N$16+'[1]10.'!$N$16+'[1]8а'!$N$16+'[1]8.'!$N$16+'[1]4.'!$N$16+'[1]2.'!$N$16</f>
        <v>326526.5575999999</v>
      </c>
      <c r="P4" s="73" t="s">
        <v>111</v>
      </c>
      <c r="Q4" s="95">
        <f>C4</f>
        <v>326526.5575999999</v>
      </c>
      <c r="R4" s="73"/>
      <c r="S4" s="105" t="s">
        <v>166</v>
      </c>
      <c r="T4" s="80" t="s">
        <v>124</v>
      </c>
      <c r="U4" s="104"/>
      <c r="V4" s="104"/>
    </row>
    <row r="5" spans="16:22" ht="15">
      <c r="P5" s="73"/>
      <c r="Q5" s="73"/>
      <c r="R5" s="73"/>
      <c r="S5" s="73"/>
      <c r="T5" s="73" t="s">
        <v>125</v>
      </c>
      <c r="U5" s="104"/>
      <c r="V5" s="104"/>
    </row>
    <row r="6" spans="1:22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105" t="s">
        <v>167</v>
      </c>
      <c r="T6" s="80" t="s">
        <v>126</v>
      </c>
      <c r="U6" s="104"/>
      <c r="V6" s="104"/>
    </row>
    <row r="7" spans="1:22" ht="15.75">
      <c r="A7" s="6" t="s">
        <v>1</v>
      </c>
      <c r="B7" s="52">
        <f>Мира1!B7+2!B7+3!B7+4!B7+5!B7+6!B7+7!B7+8!B7+9!B7+'7.'!B7+'Строит.5'!B7+'9.'!B7+'10.'!B7+8а!B7+'8.'!B7+'4.'!B7+'2.'!B7</f>
        <v>130301.5</v>
      </c>
      <c r="C7" s="52">
        <f>Мира1!C7+2!C7+3!C7+4!C7+5!C7+6!C7+7!C7+8!C7+9!C7+'7.'!C7+'Строит.5'!C7+'9.'!C7+'10.'!C7+8а!C7+'8.'!C7+'4.'!C7+'2.'!C7</f>
        <v>130348.70000000001</v>
      </c>
      <c r="D7" s="52">
        <f>Мира1!D7+2!D7+3!D7+4!D7+5!D7+6!D7+7!D7+8!D7+9!D7+'7.'!D7+'Строит.5'!D7+'9.'!D7+'10.'!D7+8а!D7+'8.'!D7+'4.'!D7+'2.'!D7</f>
        <v>130355.78000000001</v>
      </c>
      <c r="E7" s="52">
        <f>Мира1!E7+2!E7+3!E7+4!E7+5!E7+6!E7+7!E7+8!E7+9!E7+'7.'!E7+'Строит.5'!E7+'9.'!E7+'10.'!E7+8а!E7+'8.'!E7+'4.'!E7+'2.'!E7</f>
        <v>130355.78000000001</v>
      </c>
      <c r="F7" s="52">
        <f>Мира1!F7+2!F7+3!F7+4!F7+5!F7+6!F7+7!F7+8!F7+9!F7+'7.'!F7+'Строит.5'!F7+'9.'!F7+'10.'!F7+8а!F7+'8.'!F7+'4.'!F7+'2.'!F7</f>
        <v>130355.78000000001</v>
      </c>
      <c r="G7" s="52">
        <f>Мира1!G7+2!G7+3!G7+4!G7+5!G7+6!G7+7!G7+8!G7+9!G7+'7.'!G7+'Строит.5'!G7+'9.'!G7+'10.'!G7+8а!G7+'8.'!G7+'4.'!G7+'2.'!G7</f>
        <v>130366.40000000001</v>
      </c>
      <c r="H7" s="52">
        <f>Мира1!H7+2!H7+3!H7+4!H7+5!H7+6!H7+7!H7+8!H7+9!H7+'7.'!H7+'Строит.5'!H7+'9.'!H7+'10.'!H7+8а!H7+'8.'!H7+'4.'!H7+'2.'!H7</f>
        <v>130372.3</v>
      </c>
      <c r="I7" s="52">
        <f>Мира1!I7+2!I7+3!I7+4!I7+5!I7+6!I7+7!I7+8!I7+9!I7+'7.'!I7+'Строит.5'!I7+'9.'!I7+'10.'!I7+8а!I7+'8.'!I7+'4.'!I7+'2.'!I7</f>
        <v>130377.02</v>
      </c>
      <c r="J7" s="52">
        <f>Мира1!J7+2!J7+3!J7+4!J7+5!J7+6!J7+7!J7+8!J7+9!J7+'7.'!J7+'Строит.5'!J7+'9.'!J7+'10.'!J7+8а!J7+'8.'!J7+'4.'!J7+'2.'!J7</f>
        <v>131927.38999999998</v>
      </c>
      <c r="K7" s="52">
        <f>Мира1!K7+2!K7+3!K7+4!K7+5!K7+6!K7+7!K7+8!K7+9!K7+'7.'!K7+'Строит.5'!K7+'9.'!K7+'10.'!K7+8а!K7+'8.'!K7+'4.'!K7+'2.'!K7</f>
        <v>131956.03999999998</v>
      </c>
      <c r="L7" s="52">
        <f>Мира1!L7+2!L7+3!L7+4!L7+5!L7+6!L7+7!L7+8!L7+9!L7+'7.'!L7+'Строит.5'!L7+'9.'!L7+'10.'!L7+8а!L7+'8.'!L7+'4.'!L7+'2.'!L7</f>
        <v>131935.74</v>
      </c>
      <c r="M7" s="52">
        <f>Мира1!M7+2!M7+3!M7+4!M7+5!M7+6!M7+7!M7+8!M7+9!M7+'7.'!M7+'Строит.5'!M7+'9.'!M7+'10.'!M7+8а!M7+'8.'!M7+'4.'!M7+'2.'!M7</f>
        <v>131991.84999999998</v>
      </c>
      <c r="N7" s="52">
        <f>SUM(B7:M7)</f>
        <v>1570644.2800000003</v>
      </c>
      <c r="P7" s="76" t="s">
        <v>1</v>
      </c>
      <c r="Q7" s="96">
        <f>N7</f>
        <v>1570644.2800000003</v>
      </c>
      <c r="R7" s="73"/>
      <c r="S7" s="73"/>
      <c r="T7" s="80" t="s">
        <v>127</v>
      </c>
      <c r="U7" s="104"/>
      <c r="V7" s="104"/>
    </row>
    <row r="8" spans="1:22" ht="15.7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P8" s="75"/>
      <c r="Q8" s="75"/>
      <c r="R8" s="73"/>
      <c r="S8" s="105" t="s">
        <v>168</v>
      </c>
      <c r="T8" s="80" t="s">
        <v>128</v>
      </c>
      <c r="U8" s="104"/>
      <c r="V8" s="104"/>
    </row>
    <row r="9" spans="1:22" ht="15.75">
      <c r="A9" s="18" t="s">
        <v>15</v>
      </c>
      <c r="B9" s="64">
        <f>Мира1!B9+2!B9+3!B9+4!B9+5!B9+6!B9+7!B9+8!B9+9!B9+'Строит.5'!B9+'7.'!B9+'9.'!B9+'10.'!B9+8а!B9+'8.'!B9+'4.'!B9+'2.'!B9</f>
        <v>127122.8</v>
      </c>
      <c r="C9" s="64">
        <f>Мира1!C9+2!C9+3!C9+4!C9+5!C9+6!C9+7!C9+8!C9+9!C9+'Строит.5'!C9+'7.'!C9+'9.'!C9+'10.'!C9+8а!C9+'8.'!C9+'4.'!C9+'2.'!C9</f>
        <v>77763.48999999999</v>
      </c>
      <c r="D9" s="42">
        <f>Мира1!D9+2!D9+3!D9+4!D9+5!D9+6!D9+7!D9+8!D9+9!D9+'Строит.5'!D9+'7.'!D9+'9.'!D9+'10.'!D9+8а!D9+'8.'!D9+'4.'!D9+'2.'!D9</f>
        <v>110084.9</v>
      </c>
      <c r="E9" s="42">
        <f>Мира1!E9+2!E9+3!E9+4!E9+5!E9+6!E9+7!E9+8!E9+9!E9+'Строит.5'!E9+'7.'!E9+'9.'!E9+'10.'!E9+8а!E9+'8.'!E9+'4.'!E9+'2.'!E9</f>
        <v>106630.78</v>
      </c>
      <c r="F9" s="42">
        <f>Мира1!F9+2!F9+3!F9+4!F9+5!F9+6!F9+7!F9+8!F9+9!F9+'Строит.5'!F9+'7.'!F9+'9.'!F9+'10.'!F9+8а!F9+'8.'!F9+'4.'!F9+'2.'!F9</f>
        <v>127891.65</v>
      </c>
      <c r="G9" s="42">
        <f>Мира1!G9+2!G9+3!G9+4!G9+5!G9+6!G9+7!G9+8!G9+9!G9+'Строит.5'!G9+'7.'!G9+'9.'!G9+'10.'!G9+8а!G9+'8.'!G9+'4.'!G9+'2.'!G9</f>
        <v>173736.50999999998</v>
      </c>
      <c r="H9" s="42">
        <f>Мира1!H9+2!H9+3!H9+4!H9+5!H9+6!H9+7!H9+8!H9+9!H9+'Строит.5'!H9+'7.'!H9+'9.'!H9+'10.'!H9+8а!H9+'8.'!H9+'4.'!H9+'2.'!H9</f>
        <v>181756.95</v>
      </c>
      <c r="I9" s="42">
        <f>Мира1!I9+2!I9+3!I9+4!I9+5!I9+6!I9+7!I9+8!I9+9!I9+'Строит.5'!I9+'7.'!I9+'9.'!I9+'10.'!I9+8а!I9+'8.'!I9+'4.'!I9+'2.'!I9</f>
        <v>134845.63</v>
      </c>
      <c r="J9" s="42">
        <f>Мира1!J9+2!J9+3!J9+4!J9+5!J9+6!J9+7!J9+8!J9+9!J9+'Строит.5'!J9+'7.'!J9+'9.'!J9+'10.'!J9+8а!J9+'8.'!J9+'4.'!J9+'2.'!J9</f>
        <v>134056.06</v>
      </c>
      <c r="K9" s="42">
        <f>Мира1!K9+2!K9+3!K9+4!K9+5!K9+6!K9+7!K9+8!K9+9!K9+'Строит.5'!K9+'7.'!K9+'9.'!K9+'10.'!K9+8а!K9+'8.'!K9+'4.'!K9+'2.'!K9</f>
        <v>110524.54999999999</v>
      </c>
      <c r="L9" s="42">
        <f>Мира1!L9+2!L9+3!L9+4!L9+5!L9+6!L9+7!L9+8!L9+9!L9+'Строит.5'!L9+'7.'!L9+'9.'!L9+'10.'!L9+8а!L9+'8.'!L9+'4.'!L9+'2.'!L9</f>
        <v>114369.75</v>
      </c>
      <c r="M9" s="42">
        <f>Мира1!M9+2!M9+3!M9+4!M9+5!M9+6!M9+7!M9+8!M9+9!M9+'Строит.5'!M9+'7.'!M9+'9.'!M9+'10.'!M9+8а!M9+'8.'!M9+'4.'!M9+'2.'!M9</f>
        <v>110213.58</v>
      </c>
      <c r="N9" s="42">
        <f>SUM(B9:M9)</f>
        <v>1508996.6500000001</v>
      </c>
      <c r="P9" s="77" t="s">
        <v>15</v>
      </c>
      <c r="Q9" s="97">
        <f>N9</f>
        <v>1508996.6500000001</v>
      </c>
      <c r="R9" s="73"/>
      <c r="S9" s="105" t="s">
        <v>169</v>
      </c>
      <c r="T9" s="80" t="s">
        <v>124</v>
      </c>
      <c r="U9" s="104"/>
      <c r="V9" s="104"/>
    </row>
    <row r="10" spans="1:22" ht="15.75">
      <c r="A10" s="19"/>
      <c r="B10" s="65"/>
      <c r="C10" s="5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3"/>
      <c r="P10" s="78"/>
      <c r="Q10" s="101"/>
      <c r="R10" s="73"/>
      <c r="S10" s="73"/>
      <c r="T10" s="80" t="s">
        <v>129</v>
      </c>
      <c r="U10" s="104"/>
      <c r="V10" s="104"/>
    </row>
    <row r="11" spans="1:22" ht="15.75">
      <c r="A11" s="17"/>
      <c r="B11" s="66"/>
      <c r="C11" s="6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62"/>
      <c r="P11" s="80"/>
      <c r="Q11" s="81"/>
      <c r="R11" s="73"/>
      <c r="S11" s="73"/>
      <c r="T11" s="80" t="s">
        <v>130</v>
      </c>
      <c r="U11" s="104"/>
      <c r="V11" s="104"/>
    </row>
    <row r="12" spans="1:22" ht="15.75">
      <c r="A12" s="10" t="s">
        <v>16</v>
      </c>
      <c r="B12" s="42">
        <f>Мира1!B12+2!B12+3!B12+4!B12+5!B12+6!B12+7!B12+8!B12+9!B12+'7.'!B12+'Строит.5'!B12+'9.'!B12+'10.'!B12+8а!B12+'8.'!B12+'4.'!B12+'2.'!B12</f>
        <v>107051.14</v>
      </c>
      <c r="C12" s="42">
        <f>Мира1!C12+2!C12+3!C12+4!C12+5!C12+6!C12+7!C12+8!C12+9!C12+'Строит.5'!C12+'7.'!C12+'9.'!C12+'10.'!C12+8а!C12+'8.'!C12+'4.'!C12+'2.'!C12</f>
        <v>146386.2</v>
      </c>
      <c r="D12" s="42">
        <f>Мира1!D12+2!D12+3!D12+4!D12+5!D12+6!D12+7!D12+8!D12+9!D12+'Строит.5'!D12+'7.'!D12+'9.'!D12+'10.'!D12+8а!D12+'8.'!D12+'4.'!D12+'2.'!D12</f>
        <v>128096.41</v>
      </c>
      <c r="E12" s="42">
        <f>Мира1!E12+2!E12+3!E12+4!E12+5!E12+6!E12+7!E12+8!E12+9!E12+'Строит.5'!E12+'7.'!E12+'9.'!E12+'10.'!E12+8а!E12+'8.'!E12+'4.'!E12+'2.'!E12</f>
        <v>161378.95</v>
      </c>
      <c r="F12" s="42">
        <f>Мира1!F12+2!F12+3!F12+4!F12+5!F12+6!F12+7!F12+8!F12+9!F12+'Строит.5'!F12+'7.'!F12+'9.'!F12+'10.'!F12+8а!F12+'8.'!F12+'4.'!F12+'2.'!F12</f>
        <v>120170.77000000002</v>
      </c>
      <c r="G12" s="42">
        <f>Мира1!G12+2!G12+3!G12+4!G12+5!G12+6!G12+7!G12+8!G12+9!G12+'7.'!G12+'Строит.5'!G12+'9.'!G12+'10.'!G12+8а!G12+'8.'!G12+'4.'!G12+'2.'!G12</f>
        <v>116597.08</v>
      </c>
      <c r="H12" s="42">
        <f>Мира1!H12+2!H12+3!H12+4!H12+5!H12+6!H12+7!H12+8!H12+9!H12+'Строит.5'!H12+'7.'!H12+'9.'!H12+'10.'!H12+8а!H12+'8.'!H12+'4.'!H12+'2.'!H12</f>
        <v>175107.18</v>
      </c>
      <c r="I12" s="42">
        <f>Мира1!I12+2!I12+3!I12+4!I12+5!I12+6!I12+7!I12+8!I12+9!I12+'Строит.5'!I12+'7.'!I12+'9.'!I12+'10.'!I12+8а!I12+'8.'!I12+'4.'!I12+'2.'!I12</f>
        <v>168769.12999999998</v>
      </c>
      <c r="J12" s="42">
        <f>Мира1!J12+2!J12+3!J12+4!J12+5!J12+6!J12+7!J12+8!J12+9!J12+'Строит.5'!J12+'7.'!J12+'9.'!J12+'10.'!J12+8а!J12+'8.'!J12+'4.'!J12+'2.'!J12</f>
        <v>153972.38</v>
      </c>
      <c r="K12" s="42">
        <f>Мира1!K12+2!K12+3!K12+4!K12+5!K12+6!K12+7!K12+8!K12+9!K12+'Строит.5'!K12+'7.'!K12+'9.'!K12+'10.'!K12+8а!K12+'8.'!K12+'4.'!K12+'2.'!K12</f>
        <v>101383.57</v>
      </c>
      <c r="L12" s="42">
        <f>Мира1!L12+2!L12+3!L12+4!L12+5!L12+6!L12+7!L12+8!L12+9!L12+'Строит.5'!L12+'7.'!L12+'9.'!L12+'10.'!L12+8а!L12+'8.'!L12+'4.'!L12+'2.'!L12</f>
        <v>111586.66000000002</v>
      </c>
      <c r="M12" s="42">
        <f>Мира1!M12+2!M12+3!M12+4!M12+5!M12+6!M12+7!M12+8!M12+9!M12+'Строит.5'!M12+'7.'!M12+'9.'!M12+'10.'!M12+8а!M12+'8.'!M12+'4.'!M12+'2.'!M12</f>
        <v>123469.26</v>
      </c>
      <c r="N12" s="55">
        <f>SUM(B12:M12)</f>
        <v>1613968.7299999997</v>
      </c>
      <c r="P12" s="82" t="s">
        <v>60</v>
      </c>
      <c r="Q12" s="94">
        <f>Q7+Q4-Q9</f>
        <v>388174.18760000006</v>
      </c>
      <c r="R12" s="73"/>
      <c r="S12" s="73"/>
      <c r="T12" s="80" t="s">
        <v>131</v>
      </c>
      <c r="U12" s="104"/>
      <c r="V12" s="104"/>
    </row>
    <row r="13" spans="1:22" ht="15">
      <c r="A13" s="20"/>
      <c r="B13" s="43"/>
      <c r="C13" s="6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P13" s="73"/>
      <c r="Q13" s="73"/>
      <c r="R13" s="73"/>
      <c r="S13" s="105" t="s">
        <v>170</v>
      </c>
      <c r="T13" s="80" t="s">
        <v>124</v>
      </c>
      <c r="U13" s="104"/>
      <c r="V13" s="104"/>
    </row>
    <row r="14" spans="1:22" ht="15.75">
      <c r="A14" s="11" t="s">
        <v>20</v>
      </c>
      <c r="B14" s="42">
        <f>Мира1!B14+2!B14+3!B14+4!B14+5!B14+6!B14+7!B14+8!B14+9!B14+'Строит.5'!B14+'7.'!B14+'9.'!B14+'10.'!B14+8а!B14+'8.'!B14+'4.'!B14+'2.'!B14</f>
        <v>20071.659999999996</v>
      </c>
      <c r="C14" s="42">
        <f>Мира1!C14+2!C14+3!C14+4!C14+5!C14+6!C14+7!C14+8!C14+9!C14+'Строит.5'!C14+'7.'!C14+'9.'!C14+'10.'!C14+8а!C14+'8.'!C14+'4.'!C14+'2.'!C14</f>
        <v>-68622.71</v>
      </c>
      <c r="D14" s="42">
        <f>Мира1!D14+2!D14+3!D14+4!D14+5!D14+6!D14+7!D14+8!D14+9!D14+'Строит.5'!D14+'7.'!D14+'9.'!D14+'10.'!D14+8а!D14+'8.'!D14+'4.'!D14+'2.'!D14</f>
        <v>-18011.51</v>
      </c>
      <c r="E14" s="42">
        <f>Мира1!E14+2!E14+3!E14+4!E14+5!E14+6!E14+7!E14+8!E14+9!E14+'Строит.5'!E14+'7.'!E14+'9.'!E14+'10.'!E14+8а!E14+'8.'!E14+'4.'!E14+'2.'!E14</f>
        <v>-54748.17</v>
      </c>
      <c r="F14" s="42">
        <f>Мира1!F14+2!F14+3!F14+4!F14+5!F14+6!F14+7!F14+8!F14+9!F14+'Строит.5'!F14+'7.'!F14+'9.'!F14+'10.'!F14+8а!F14+'8.'!F14+'4.'!F14+'2.'!F14</f>
        <v>7720.880000000001</v>
      </c>
      <c r="G14" s="42">
        <f>Мира1!G14+2!G14+3!G14+4!G14+5!G14+6!G14+7!G14+8!G14+9!G14+'Строит.5'!G14+'7.'!G14+'9.'!G14+'10.'!G14+8а!G14+'8.'!G14+'4.'!G14+'2.'!G14</f>
        <v>57139.43</v>
      </c>
      <c r="H14" s="42">
        <f>Мира1!H14+2!H14+3!H14+4!H14+5!H14+6!H14+7!H14+8!H14+9!H14+'Строит.5'!H14+'7.'!H14+'9.'!H14+'10.'!H14+8а!H14+'8.'!H14+'4.'!H14+'2.'!H14</f>
        <v>6649.769999999998</v>
      </c>
      <c r="I14" s="42">
        <f>Мира1!I14+2!I14+3!I14+4!I14+5!I14+6!I14+7!I14+8!I14+9!I14+'Строит.5'!I14+'7.'!I14+'9.'!I14+'10.'!I14+8а!I14+'8.'!I14+'4.'!I14+'2.'!I14</f>
        <v>-33923.5</v>
      </c>
      <c r="J14" s="42">
        <f>Мира1!J14+2!J14+3!J14+4!J14+5!J14+6!J14+7!J14+8!J14+9!J14+'Строит.5'!J14+'7.'!J14+'9.'!J14+'10.'!J14+8а!J14+'8.'!J14+'4.'!J14+'2.'!J14</f>
        <v>-19916.32</v>
      </c>
      <c r="K14" s="42">
        <f>Мира1!K14+2!K14+3!K14+4!K14+5!K14+6!K14+7!K14+8!K14+9!K14+'Строит.5'!K14+'7.'!K14+'9.'!K14+'10.'!K14+8а!K14+'8.'!K14+'4.'!K14+'2.'!K14</f>
        <v>9140.979999999996</v>
      </c>
      <c r="L14" s="42">
        <f>Мира1!L14+2!L14+3!L14+4!L14+5!L14+6!L14+7!L14+8!L14+9!L14+'Строит.5'!L14+'7.'!L14+'9.'!L14+'10.'!L14+8а!L14+'8.'!L14+'4.'!L14+'2.'!L14</f>
        <v>2783.090000000002</v>
      </c>
      <c r="M14" s="42">
        <f>Мира1!M14+2!M14+3!M14+4!M14+5!M14+6!M14+7!M14+8!M14+9!M14+'Строит.5'!M14+'7.'!M14+'9.'!M14+'10.'!M14+8а!M14+'8.'!M14+'4.'!M14+'2.'!M14</f>
        <v>-13255.680000000004</v>
      </c>
      <c r="N14" s="42">
        <f>Мира1!N14+2!N14+3!N14+4!N14+5!N14+6!N14+7!N14+8!N14+9!N14+'Строит.5'!N14+'7.'!N14+'9.'!N14+'10.'!N14+8а!N14+'8.'!N14+'4.'!N14+'2.'!N14</f>
        <v>-104972.08000000003</v>
      </c>
      <c r="P14" s="83"/>
      <c r="Q14" s="83"/>
      <c r="R14" s="73"/>
      <c r="S14" s="73"/>
      <c r="T14" s="80" t="s">
        <v>131</v>
      </c>
      <c r="U14" s="104"/>
      <c r="V14" s="104"/>
    </row>
    <row r="15" spans="2:22" ht="15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P15" s="83"/>
      <c r="Q15" s="85" t="s">
        <v>122</v>
      </c>
      <c r="R15" s="73"/>
      <c r="S15" s="105"/>
      <c r="T15" s="80" t="s">
        <v>185</v>
      </c>
      <c r="U15" s="104"/>
      <c r="V15" s="104"/>
    </row>
    <row r="16" spans="1:22" ht="15.75">
      <c r="A16" s="40" t="s">
        <v>69</v>
      </c>
      <c r="B16" s="45">
        <f>Мира1!B16+2!B16+3!B16+4!B16+5!B16+6!B16+7!B16+8!B16+9!B16+'Строит.5'!B16+'7.'!B16+'9.'!B16+'10.'!B16+8а!B16+'8.'!B16+'4.'!B16+'2.'!B16</f>
        <v>329705.2575999998</v>
      </c>
      <c r="C16" s="45">
        <f>Мира1!C16+2!C16+3!C16+4!C16+5!C16+6!C16+7!C16+8!C16+9!C16+'Строит.5'!C16+'7.'!C16+'9.'!C16+'10.'!C16+8а!C16+'8.'!C16+'4.'!C16+'2.'!C16</f>
        <v>382290.46759999986</v>
      </c>
      <c r="D16" s="45">
        <f>Мира1!D16+2!D16+3!D16+4!D16+5!D16+6!D16+7!D16+8!D16+9!D16+'Строит.5'!D16+'7.'!D16+'9.'!D16+'10.'!D16+8а!D16+'8.'!D16+'4.'!D16+'2.'!D16</f>
        <v>402561.34759999975</v>
      </c>
      <c r="E16" s="45">
        <f>Мира1!E16+2!E16+3!E16+4!E16+5!E16+6!E16+7!E16+8!E16+9!E16+'Строит.5'!E16+'7.'!E16+'9.'!E16+'10.'!E16+8а!E16+'8.'!E16+'4.'!E16+'2.'!E16</f>
        <v>426286.3475999999</v>
      </c>
      <c r="F16" s="68">
        <f>Мира1!F16+2!F16+3!F16+4!F16+5!F16+6!F16+7!F16+8!F16+9!F16+'7.'!F16+'Строит.5'!F16+'9.'!F16+'10.'!F16+8а!F16+'8.'!F16+'4.'!F16+'2.'!F16</f>
        <v>428750.4775999998</v>
      </c>
      <c r="G16" s="45">
        <f>Мира1!G16+2!G16+3!G16+4!G16+5!G16+6!G16+7!G16+8!G16+9!G16+'7.'!G16+'Строит.5'!G16+'9.'!G16+'10.'!G16+8а!G16+'8.'!G16+'4.'!G16+'2.'!G16</f>
        <v>385380.36759999976</v>
      </c>
      <c r="H16" s="57">
        <f>Мира1!H16+2!H16+3!H16+4!H16+5!H16+6!H16+7!H16+8!H16+9!H16+'7.'!H16+'Строит.5'!H16+'9.'!H16+'10.'!H16+8а!H16+'8.'!H16+'4.'!H16+'2.'!H16</f>
        <v>333995.7175999998</v>
      </c>
      <c r="I16" s="45">
        <f>Мира1!I16+2!I16+3!I16+4!I16+5!I16+6!I16+7!I16+8!I16+9!I16+'7.'!I16+'Строит.5'!I16+'9.'!I16+'10.'!I16+8а!I16+'8.'!I16+'4.'!I16+'2.'!I16</f>
        <v>329527.1075999999</v>
      </c>
      <c r="J16" s="57">
        <f>Мира1!J16+2!J16+3!J16+4!J16+5!J16+6!J16+7!J16+8!J16+9!J16+'7.'!J16+'Строит.5'!J16+'9.'!J16+'10.'!J16+8а!J16+'8.'!J16+'4.'!J16+'2.'!J16</f>
        <v>327398.4375999998</v>
      </c>
      <c r="K16" s="45">
        <f>Мира1!K16+2!K16+3!K16+4!K16+5!K16+6!K16+7!K16+8!K16+9!K16+'7.'!K16+'Строит.5'!K16+'9.'!K16+'10.'!K16+8а!K16+'8.'!K16+'4.'!K16+'2.'!K16</f>
        <v>348829.92759999976</v>
      </c>
      <c r="L16" s="57">
        <f>Мира1!L16+2!L16+3!L16+4!L16+5!L16+6!L16+7!L16+8!L16+9!L16+'7.'!L16+'Строит.5'!L16+'9.'!L16+'10.'!L16+8а!L16+'8.'!L16+'4.'!L16+'2.'!L16</f>
        <v>366395.9175999998</v>
      </c>
      <c r="M16" s="45">
        <f>Мира1!M16+2!M16+3!M16+4!M16+5!M16+6!M16+7!M16+8!M16+9!M16+'7.'!M16+'Строит.5'!M16+'9.'!M16+'10.'!M16+8а!M16+'8.'!M16+'4.'!M16+'2.'!M16</f>
        <v>388174.1875999998</v>
      </c>
      <c r="N16" s="63">
        <f>C4+N7-N9</f>
        <v>388174.18760000006</v>
      </c>
      <c r="P16" s="84" t="s">
        <v>116</v>
      </c>
      <c r="Q16" s="98">
        <f>N12</f>
        <v>1613968.7299999997</v>
      </c>
      <c r="R16" s="85"/>
      <c r="S16" s="105" t="s">
        <v>171</v>
      </c>
      <c r="T16" s="80" t="s">
        <v>124</v>
      </c>
      <c r="U16" s="104"/>
      <c r="V16" s="104"/>
    </row>
    <row r="17" spans="1:22" ht="15">
      <c r="A17" s="41" t="s">
        <v>105</v>
      </c>
      <c r="B17" s="44">
        <f>4!N36+6!N33+9!N33+'7.'!N36+'9.'!N36+'10.'!N35+8а!N32+'8.'!N27+Мира1!N35+3!N35+'Строит.5'!N35</f>
        <v>0</v>
      </c>
      <c r="P17" s="73"/>
      <c r="Q17" s="73"/>
      <c r="R17" s="73"/>
      <c r="S17" s="73"/>
      <c r="T17" s="80" t="s">
        <v>133</v>
      </c>
      <c r="U17" s="104"/>
      <c r="V17" s="104"/>
    </row>
    <row r="18" spans="1:22" ht="15">
      <c r="A18" s="16" t="s">
        <v>187</v>
      </c>
      <c r="B18" s="44">
        <f>4!N31+5!N31+'7.'!N31+'9.'!N31+'10.'!N31+'2.'!N31</f>
        <v>13262.7</v>
      </c>
      <c r="P18" s="73"/>
      <c r="Q18" s="73"/>
      <c r="R18" s="73"/>
      <c r="S18" s="73"/>
      <c r="T18" s="80"/>
      <c r="U18" s="104"/>
      <c r="V18" s="104"/>
    </row>
    <row r="19" spans="1:22" ht="15">
      <c r="A19" s="28" t="s">
        <v>112</v>
      </c>
      <c r="B19" s="44">
        <f>Мира1!N36+2!N35+3!N36+4!N37+5!N36+6!N36+7!N35+8!N34+9!N35+'7.'!N37+'Строит.5'!N36+'9.'!N37+'10.'!N36+8а!N35+'2.'!N36</f>
        <v>999.9999999999997</v>
      </c>
      <c r="P19" s="2" t="s">
        <v>117</v>
      </c>
      <c r="Q19" s="73"/>
      <c r="R19" s="73"/>
      <c r="S19" s="73"/>
      <c r="T19" s="80" t="s">
        <v>132</v>
      </c>
      <c r="U19" s="104"/>
      <c r="V19" s="104"/>
    </row>
    <row r="20" spans="1:22" ht="15">
      <c r="A20" s="16" t="s">
        <v>114</v>
      </c>
      <c r="B20" s="44">
        <f>2!N36+5!N37+6!N37+7!N36+8!N35+9!N36</f>
        <v>11717.88</v>
      </c>
      <c r="P20" s="73"/>
      <c r="Q20" s="73"/>
      <c r="R20" s="73"/>
      <c r="S20" s="105" t="s">
        <v>172</v>
      </c>
      <c r="T20" s="80" t="s">
        <v>134</v>
      </c>
      <c r="U20" s="104"/>
      <c r="V20" s="104"/>
    </row>
    <row r="21" spans="1:22" ht="15">
      <c r="A21" s="16" t="s">
        <v>106</v>
      </c>
      <c r="B21" s="44">
        <f>Мира1!N33+2!N34+3!N33+4!N34+5!N34+6!N34+7!N33+8!N33+9!N34+'7.'!N35+'Строит.5'!N34+'9.'!N35+'10.'!N34+8а!N33+'8.'!N28+'4.'!N25+'2.'!N34</f>
        <v>0</v>
      </c>
      <c r="P21" s="86" t="s">
        <v>18</v>
      </c>
      <c r="Q21" s="87"/>
      <c r="R21" s="73"/>
      <c r="S21" s="105" t="s">
        <v>173</v>
      </c>
      <c r="T21" s="80" t="s">
        <v>137</v>
      </c>
      <c r="U21" s="104"/>
      <c r="V21" s="104"/>
    </row>
    <row r="22" spans="1:22" ht="15.75">
      <c r="A22" t="s">
        <v>99</v>
      </c>
      <c r="B22" s="44">
        <f>Мира1!N30+2!N30+3!N30+4!N30+5!N30+6!N30+7!N30+8!N30+9!N30+'7.'!N30+'Строит.5'!N30+'9.'!N30+'10.'!N30+8а!N29+'8.'!N24+'4.'!N24+'2.'!N30</f>
        <v>0</v>
      </c>
      <c r="P22" s="88" t="s">
        <v>121</v>
      </c>
      <c r="Q22" s="89">
        <f>(Q24+Q25+Q23)*18%</f>
        <v>50104.746</v>
      </c>
      <c r="R22" s="73"/>
      <c r="S22" s="105"/>
      <c r="T22" s="80" t="s">
        <v>135</v>
      </c>
      <c r="U22" s="104"/>
      <c r="V22" s="104"/>
    </row>
    <row r="23" spans="1:22" ht="15.75">
      <c r="A23" t="s">
        <v>94</v>
      </c>
      <c r="B23" s="44">
        <f>Мира1!N22+2!N23+3!N22+4!N22+5!N22+6!N21+7!N22+8!N22+9!N22+'7.'!N22+'Строит.5'!N22+'9.'!N22+'10.'!N22+'2.'!N24</f>
        <v>0</v>
      </c>
      <c r="D23" s="44"/>
      <c r="P23" s="75" t="s">
        <v>44</v>
      </c>
      <c r="Q23" s="75">
        <f>Мира1!R22+2!R22+3!Q22+4!Q22+5!Q22+6!Q21+7!Q22+8!Q22+9!Q22+'7.'!Q22+'Строит.5'!Q22+'9.'!Q22+'10.'!Q22+8а!Q22+'2.'!Q22</f>
        <v>7943.869999999999</v>
      </c>
      <c r="R23" s="73"/>
      <c r="S23" s="105"/>
      <c r="T23" s="80" t="s">
        <v>136</v>
      </c>
      <c r="U23" s="104"/>
      <c r="V23" s="104"/>
    </row>
    <row r="24" spans="1:22" ht="15.75">
      <c r="A24" s="49" t="s">
        <v>72</v>
      </c>
      <c r="B24" s="44">
        <f>Мира1!N27+2!N27+3!N27+4!N27+5!N27+6!N27+7!N27+8!N27+9!N27+'7.'!N27+'Строит.5'!N27+'9.'!N27+'10.'!N26+8а!N25+'2.'!N27</f>
        <v>1121.21</v>
      </c>
      <c r="P24" s="75" t="s">
        <v>72</v>
      </c>
      <c r="Q24" s="75">
        <f>Мира1!R23+2!R23+3!P23:Q23+4!Q23+5!Q23+6!Q22+7!Q23+8!Q23+9!Q23+'7.'!Q23+'Строит.5'!Q23+'9.'!Q23+'10.'!Q23+8а!Q23+'2.'!Q23</f>
        <v>1121.21</v>
      </c>
      <c r="R24" s="73"/>
      <c r="S24" s="105"/>
      <c r="T24" s="80" t="s">
        <v>184</v>
      </c>
      <c r="U24" s="104"/>
      <c r="V24" s="104"/>
    </row>
    <row r="25" spans="1:22" ht="15.75">
      <c r="A25" t="s">
        <v>73</v>
      </c>
      <c r="B25" s="44">
        <f>Мира1!N21+Мира1!N26+2!N21+2!N22+3!N21+3!N26+4!N21+4!N26+5!N21+5!N26+6!N22+6!N26+7!N21+7!N26+8!N21+8!N26+9!N21+9!N26+'7.'!N21+'7.'!N26+'Строит.5'!N21+'Строит.5'!N26+'9.'!N21+'9.'!N26+'10.'!N21+'10.'!N27+8а!N21+8а!N26+'2.'!N23+'2.'!N26</f>
        <v>277238.49</v>
      </c>
      <c r="F25" s="44"/>
      <c r="P25" s="75" t="s">
        <v>62</v>
      </c>
      <c r="Q25" s="75">
        <f>Мира1!R24+2!R24+3!Q24+4!Q24+5!Q24+6!Q23+7!Q24+8!Q24+9!Q24+'7.'!Q24+'Строит.5'!Q24+'9.'!Q24+'10.'!Q24+8а!Q24+'2.'!Q24</f>
        <v>269294.62</v>
      </c>
      <c r="R25" s="73"/>
      <c r="S25" s="105" t="s">
        <v>174</v>
      </c>
      <c r="T25" s="80" t="s">
        <v>140</v>
      </c>
      <c r="U25" s="104"/>
      <c r="V25" s="104"/>
    </row>
    <row r="26" spans="1:22" ht="15.75">
      <c r="A26" t="s">
        <v>74</v>
      </c>
      <c r="B26" s="44">
        <f>Мира1!N23+Мира1!N24+Мира1!N28+Мира1!N29+2!N24+2!N25+2!N28+2!N29+3!N23+3!N24+3!N28+3!N29+4!N23+4!N24+4!N28+4!N29+5!N23+5!N24+5!N28+5!N29+6!N23+6!N24+6!N28+6!N29+7!N23+7!N24+7!N28+7!N29+8!N23+8!N24+8!N28+8!N29+9!N23+9!N24+9!N28+9!N29+'7.'!N23+'7.'!N24+'7.'!N28+'7.'!N29+'Строит.5'!N23+'Строит.5'!N24+'Строит.5'!N28+'Строит.5'!N29++'9.'!N23+'9.'!N24+'9.'!N28+'9.'!N29+'10.'!N23+'10.'!N24+'10.'!N28+'10.'!N29+8а!N22+8а!N23+8а!N27+8а!N28+'8.'!N21+'8.'!N22+'4.'!N21+'4.'!N22+'2.'!N21+'2.'!N22+'2.'!N28+'2.'!N29+'2.'!N35+8а!N34+'10.'!N37+'9.'!N32+'Строит.5'!N31+'7.'!N34+9!N37+8!N36+7!N34+6!N35+5!N35+4!N35+3!N34+2!N33+Мира1!N34</f>
        <v>486720.81999999995</v>
      </c>
      <c r="C26" t="s">
        <v>101</v>
      </c>
      <c r="D26">
        <f>Мира1!N31+2!N31+3!N31+4!N32+5!N32+6!N31+7!N31+8!N31+9!N31+'7.'!N32+'Строит.5'!N32+'9.'!N33+'10.'!N32+8а!N30+'8.'!N25+'2.'!N32</f>
        <v>519666.05</v>
      </c>
      <c r="P26" s="75" t="s">
        <v>79</v>
      </c>
      <c r="Q26" s="75">
        <f>Мира1!R25+2!R25+3!Q25+4!Q25+5!Q25+6!Q24+7!Q25+8!Q25+9!Q25+'7.'!Q25+'Строит.5'!Q25+'9.'!Q25+'10.'!Q25+8а!Q25+'2.'!Q25</f>
        <v>26300.900000000005</v>
      </c>
      <c r="R26" s="73"/>
      <c r="S26" s="105"/>
      <c r="T26" s="80" t="s">
        <v>183</v>
      </c>
      <c r="U26" s="104"/>
      <c r="V26" s="104"/>
    </row>
    <row r="27" spans="1:22" ht="15.75">
      <c r="A27" t="s">
        <v>93</v>
      </c>
      <c r="B27" s="44">
        <f>Мира1!N25+2!N26+3!N25+4!N25+5!N25+6!N25+7!N25+8!N25+9!N25+'7.'!N25+'Строит.5'!N25+'9.'!N25+'10.'!N25+8а!N24+'2.'!N25</f>
        <v>146546.7</v>
      </c>
      <c r="C27" t="s">
        <v>102</v>
      </c>
      <c r="D27">
        <f>Мира1!N32+2!N32+3!N32+4!N33+5!N33+6!N32+7!N32+8!N32+9!N32+'7.'!N33+'Строит.5'!N33+'9.'!N34+'10.'!N33+8а!N31+'8.'!N26+'2.'!N33</f>
        <v>156694.88000000003</v>
      </c>
      <c r="F27" s="108"/>
      <c r="P27" s="90" t="s">
        <v>92</v>
      </c>
      <c r="Q27" s="106">
        <f>Мира1!R26+2!R26+3!Q26+4!Q26+5!Q26+6!Q25+7!Q26+8!Q26+9!Q26+'7.'!Q26+'Строит.5'!Q26+'9.'!Q26+'10.'!Q26+8а!Q26+'2.'!Q26</f>
        <v>0</v>
      </c>
      <c r="R27" s="73"/>
      <c r="S27" s="105"/>
      <c r="T27" s="80" t="s">
        <v>184</v>
      </c>
      <c r="U27" s="104"/>
      <c r="V27" s="104"/>
    </row>
    <row r="28" spans="1:22" ht="15.75">
      <c r="A28" s="1" t="s">
        <v>100</v>
      </c>
      <c r="B28" s="46">
        <f>B17+B19+B20+B21+B22+B23+B24+B25+B26+B27+B18+D26+D27</f>
        <v>1613968.73</v>
      </c>
      <c r="P28" s="91" t="s">
        <v>118</v>
      </c>
      <c r="Q28" s="75">
        <f>Мира1!R27++2!R27+3!Q27+4!Q27+5!Q27+6!Q26+7!Q27+8!Q27+9!Q27+'7.'!Q27+'Строит.5'!Q27+'9.'!Q27+'10.'!Q27+8а!Q27+'2.'!Q27</f>
        <v>20470</v>
      </c>
      <c r="R28" s="73"/>
      <c r="S28" s="105"/>
      <c r="T28" s="80" t="s">
        <v>141</v>
      </c>
      <c r="U28" s="104"/>
      <c r="V28" s="104"/>
    </row>
    <row r="29" spans="1:22" ht="15.75">
      <c r="A29" s="1"/>
      <c r="B29" s="46"/>
      <c r="P29" s="109" t="s">
        <v>187</v>
      </c>
      <c r="Q29" s="75">
        <f>4!Q31+5!Q31+'7.'!Q31+'9.'!Q31+'10.'!Q31+'2.'!Q31</f>
        <v>13262.7</v>
      </c>
      <c r="R29" s="73"/>
      <c r="S29" s="105"/>
      <c r="T29" s="80"/>
      <c r="U29" s="104"/>
      <c r="V29" s="104"/>
    </row>
    <row r="30" spans="16:22" ht="15.75">
      <c r="P30" s="93" t="s">
        <v>120</v>
      </c>
      <c r="Q30" s="92">
        <f>Мира1!R28+2!R28+3!Q28+4!Q28+5!Q28+6!Q27+7!Q28+8!Q28+9!Q28+'7.'!Q28+'Строит.5'!Q28+'9.'!Q28+'10.'!Q28+8а!Q28+'2.'!Q28</f>
        <v>0</v>
      </c>
      <c r="R30" s="73"/>
      <c r="S30" s="105" t="s">
        <v>175</v>
      </c>
      <c r="T30" s="80" t="s">
        <v>148</v>
      </c>
      <c r="U30" s="104"/>
      <c r="V30" s="104"/>
    </row>
    <row r="31" spans="16:22" ht="15.75">
      <c r="P31" s="93" t="s">
        <v>113</v>
      </c>
      <c r="Q31" s="93">
        <f>Мира1!R29+2!R29+3!Q29+4!Q29+5!Q29+6!Q28+7!Q29+8!Q29+9!Q29+'7.'!Q29+'Строит.5'!Q29+'9.'!Q29+'10.'!Q29+8а!Q29+'2.'!Q29</f>
        <v>999.9999999999997</v>
      </c>
      <c r="R31" s="73"/>
      <c r="S31" s="105" t="s">
        <v>176</v>
      </c>
      <c r="T31" s="80" t="s">
        <v>144</v>
      </c>
      <c r="U31" s="104"/>
      <c r="V31" s="104"/>
    </row>
    <row r="32" spans="1:22" ht="15.75">
      <c r="A32" s="34"/>
      <c r="B32" s="34" t="s">
        <v>82</v>
      </c>
      <c r="C32" s="61" t="s">
        <v>108</v>
      </c>
      <c r="D32" s="61" t="s">
        <v>109</v>
      </c>
      <c r="E32" s="61" t="s">
        <v>110</v>
      </c>
      <c r="F32" s="35" t="s">
        <v>89</v>
      </c>
      <c r="G32" s="34" t="s">
        <v>83</v>
      </c>
      <c r="H32" s="35" t="s">
        <v>90</v>
      </c>
      <c r="I32" s="34" t="s">
        <v>91</v>
      </c>
      <c r="P32" s="93" t="s">
        <v>114</v>
      </c>
      <c r="Q32" s="93">
        <f>Мира1!R30+2!R30+3!Q30+4!Q30+5!Q30+6!Q29+7!Q30+8!Q30+9!Q30+'7.'!Q30+'Строит.5'!Q30+'9.'!Q30+'10.'!Q30+8а!Q30+'2.'!Q30</f>
        <v>11717.88</v>
      </c>
      <c r="S32" s="105"/>
      <c r="T32" s="80" t="s">
        <v>131</v>
      </c>
      <c r="U32" s="104"/>
      <c r="V32" s="104"/>
    </row>
    <row r="33" spans="1:22" ht="15.75">
      <c r="A33" s="36" t="s">
        <v>84</v>
      </c>
      <c r="B33" s="31">
        <v>390.3</v>
      </c>
      <c r="C33" s="30">
        <f>B33*11.8</f>
        <v>4605.54</v>
      </c>
      <c r="D33" s="31">
        <f>B33*11.8</f>
        <v>4605.54</v>
      </c>
      <c r="E33" s="30">
        <f>(C33*6)+(D33*6)</f>
        <v>55266.479999999996</v>
      </c>
      <c r="F33" s="31">
        <f>'2.'!N21+'2.'!N22+'2.'!N25+'2.'!N28+'2.'!N29+'2.'!N32+'2.'!N33+'2.'!N35</f>
        <v>53768.49000000001</v>
      </c>
      <c r="G33" s="30">
        <f>'2.'!N23+'2.'!N24+'2.'!N26+'2.'!N27+'2.'!N34+'2.'!N36+'2.'!N37+'2.'!N38+'2.'!N31</f>
        <v>4254.639999999999</v>
      </c>
      <c r="H33" s="31">
        <f>'2.'!N30</f>
        <v>0</v>
      </c>
      <c r="I33" s="30">
        <f>SUM(F33:H33)</f>
        <v>58023.13000000001</v>
      </c>
      <c r="P33" s="91" t="s">
        <v>119</v>
      </c>
      <c r="Q33" s="92">
        <f>SUM(Q22:Q32)</f>
        <v>401215.92600000004</v>
      </c>
      <c r="S33" s="105"/>
      <c r="T33" s="80" t="s">
        <v>145</v>
      </c>
      <c r="U33" s="104"/>
      <c r="V33" s="104"/>
    </row>
    <row r="34" spans="1:22" ht="14.25">
      <c r="A34" s="37">
        <v>4</v>
      </c>
      <c r="B34" s="28">
        <v>0</v>
      </c>
      <c r="C34" s="30">
        <f aca="true" t="shared" si="0" ref="C34:C40">B34*11.8</f>
        <v>0</v>
      </c>
      <c r="D34" s="31">
        <f aca="true" t="shared" si="1" ref="D34:D40">B34*11.8</f>
        <v>0</v>
      </c>
      <c r="E34" s="30">
        <f aca="true" t="shared" si="2" ref="E34:E40">(C34*6)+(D34*6)</f>
        <v>0</v>
      </c>
      <c r="F34" s="28">
        <f>'4.'!N21+'4.'!N22+'4.'!N23</f>
        <v>0</v>
      </c>
      <c r="G34" s="29">
        <f>'4.'!N25</f>
        <v>0</v>
      </c>
      <c r="H34" s="28">
        <f>'4.'!N24</f>
        <v>0</v>
      </c>
      <c r="I34" s="30">
        <f aca="true" t="shared" si="3" ref="I34:I40">SUM(F34:H34)</f>
        <v>0</v>
      </c>
      <c r="S34" s="105" t="s">
        <v>177</v>
      </c>
      <c r="T34" s="80" t="s">
        <v>142</v>
      </c>
      <c r="U34" s="104"/>
      <c r="V34" s="104"/>
    </row>
    <row r="35" spans="1:22" ht="14.25">
      <c r="A35" s="5">
        <v>5</v>
      </c>
      <c r="B35" s="27">
        <v>1193.5</v>
      </c>
      <c r="C35" s="30">
        <f t="shared" si="0"/>
        <v>14083.300000000001</v>
      </c>
      <c r="D35" s="31">
        <f t="shared" si="1"/>
        <v>14083.300000000001</v>
      </c>
      <c r="E35" s="30">
        <f t="shared" si="2"/>
        <v>168999.6</v>
      </c>
      <c r="F35" s="27">
        <f>'Строит.5'!N23+'Строит.5'!N24+'Строит.5'!N25+'Строит.5'!N28+'Строит.5'!N29+'Строит.5'!N31+'Строит.5'!N32+'Строит.5'!N33</f>
        <v>163161.41999999998</v>
      </c>
      <c r="G35" s="3">
        <f>'Строит.5'!N21+'Строит.5'!N22+'Строит.5'!N26+'Строит.5'!N27+'Строит.5'!N34+'Строит.5'!N35+'Строит.5'!N36+'Строит.5'!N37</f>
        <v>1738.71</v>
      </c>
      <c r="H35" s="27">
        <f>'Строит.5'!N30</f>
        <v>0</v>
      </c>
      <c r="I35" s="30">
        <f t="shared" si="3"/>
        <v>164900.12999999998</v>
      </c>
      <c r="Q35" s="44">
        <f>Мира1!R31+2!R31+3!Q31+4!Q32+5!Q32+6!Q30+7!Q31+8!Q31+9!Q31+'7.'!Q32+'Строит.5'!Q31+'9.'!Q32+'10.'!Q32+8а!Q31+'2.'!Q32</f>
        <v>401215.926</v>
      </c>
      <c r="S35" s="105"/>
      <c r="T35" s="80" t="s">
        <v>143</v>
      </c>
      <c r="U35" s="104"/>
      <c r="V35" s="104"/>
    </row>
    <row r="36" spans="1:22" ht="14.25">
      <c r="A36" s="37">
        <v>7</v>
      </c>
      <c r="B36" s="28">
        <v>465</v>
      </c>
      <c r="C36" s="30">
        <f t="shared" si="0"/>
        <v>5487</v>
      </c>
      <c r="D36" s="31">
        <f t="shared" si="1"/>
        <v>5487</v>
      </c>
      <c r="E36" s="30">
        <f t="shared" si="2"/>
        <v>65844</v>
      </c>
      <c r="F36" s="28">
        <f>'7.'!N23+'7.'!N24+'7.'!N25+'7.'!N28+'7.'!N29+'7.'!N32+'7.'!N33+'7.'!N34</f>
        <v>62274.05</v>
      </c>
      <c r="G36" s="29">
        <f>'7.'!N21+'7.'!N22+'7.'!N26+'7.'!N27+'7.'!N35+'7.'!N36+'7.'!N37+'7.'!N38+'7.'!N31</f>
        <v>4371.33</v>
      </c>
      <c r="H36" s="28">
        <f>'7.'!N30</f>
        <v>0</v>
      </c>
      <c r="I36" s="30">
        <f t="shared" si="3"/>
        <v>66645.38</v>
      </c>
      <c r="S36" s="105"/>
      <c r="T36" s="80" t="s">
        <v>131</v>
      </c>
      <c r="U36" s="104"/>
      <c r="V36" s="104"/>
    </row>
    <row r="37" spans="1:22" ht="14.25">
      <c r="A37" s="5">
        <v>8</v>
      </c>
      <c r="B37" s="27">
        <v>0</v>
      </c>
      <c r="C37" s="30">
        <f t="shared" si="0"/>
        <v>0</v>
      </c>
      <c r="D37" s="31">
        <f t="shared" si="1"/>
        <v>0</v>
      </c>
      <c r="E37" s="30">
        <f t="shared" si="2"/>
        <v>0</v>
      </c>
      <c r="F37" s="27">
        <f>'8.'!N21+'8.'!N22+'8.'!N23+'8.'!N25+'8.'!N26</f>
        <v>0</v>
      </c>
      <c r="G37" s="3">
        <f>'8.'!N27+'8.'!N28</f>
        <v>0</v>
      </c>
      <c r="H37" s="27">
        <f>'8.'!N24</f>
        <v>0</v>
      </c>
      <c r="I37" s="30">
        <f t="shared" si="3"/>
        <v>0</v>
      </c>
      <c r="S37" s="105" t="s">
        <v>180</v>
      </c>
      <c r="T37" s="80" t="s">
        <v>147</v>
      </c>
      <c r="U37" s="104"/>
      <c r="V37" s="104"/>
    </row>
    <row r="38" spans="1:22" ht="15">
      <c r="A38" s="37" t="s">
        <v>85</v>
      </c>
      <c r="B38" s="28">
        <v>293.2</v>
      </c>
      <c r="C38" s="30">
        <f t="shared" si="0"/>
        <v>3459.76</v>
      </c>
      <c r="D38" s="31">
        <f t="shared" si="1"/>
        <v>3459.76</v>
      </c>
      <c r="E38" s="30">
        <f t="shared" si="2"/>
        <v>41517.12</v>
      </c>
      <c r="F38" s="28">
        <f>8а!N22+8а!N23+8а!N24+8а!N27+8а!N28+8а!N30+8а!N31+8а!N34</f>
        <v>39951.93</v>
      </c>
      <c r="G38" s="29">
        <f>8а!N21+8а!N25+8а!N26+8а!N32+8а!N33+8а!N35+8а!N36</f>
        <v>15216.62</v>
      </c>
      <c r="H38" s="28">
        <f>8а!N29</f>
        <v>0</v>
      </c>
      <c r="I38" s="30">
        <f t="shared" si="3"/>
        <v>55168.55</v>
      </c>
      <c r="S38" s="105"/>
      <c r="T38" s="73" t="s">
        <v>182</v>
      </c>
      <c r="U38" s="104"/>
      <c r="V38" s="104"/>
    </row>
    <row r="39" spans="1:22" ht="14.25">
      <c r="A39" s="5">
        <v>9</v>
      </c>
      <c r="B39" s="27">
        <v>479.2</v>
      </c>
      <c r="C39" s="30">
        <f t="shared" si="0"/>
        <v>5654.56</v>
      </c>
      <c r="D39" s="31">
        <f t="shared" si="1"/>
        <v>5654.56</v>
      </c>
      <c r="E39" s="30">
        <f t="shared" si="2"/>
        <v>67854.72</v>
      </c>
      <c r="F39" s="27">
        <f>'9.'!N23+'9.'!N24+'9.'!N25+'9.'!N28+'9.'!N29+'9.'!N33+'9.'!N34+'9.'!N32</f>
        <v>64927.47000000001</v>
      </c>
      <c r="G39" s="3">
        <f>'9.'!N21+'9.'!N22+'9.'!N26+'9.'!N27+'9.'!N35+'9.'!N36+'9.'!N37+'9.'!N38+'9.'!N31</f>
        <v>3415.33</v>
      </c>
      <c r="H39" s="27">
        <f>'9.'!N30</f>
        <v>0</v>
      </c>
      <c r="I39" s="30">
        <f t="shared" si="3"/>
        <v>68342.8</v>
      </c>
      <c r="S39" s="105" t="s">
        <v>178</v>
      </c>
      <c r="T39" s="80" t="s">
        <v>124</v>
      </c>
      <c r="U39" s="104"/>
      <c r="V39" s="104"/>
    </row>
    <row r="40" spans="1:22" ht="14.25">
      <c r="A40" s="37">
        <v>10</v>
      </c>
      <c r="B40" s="28">
        <v>379.1</v>
      </c>
      <c r="C40" s="30">
        <f t="shared" si="0"/>
        <v>4473.38</v>
      </c>
      <c r="D40" s="31">
        <f t="shared" si="1"/>
        <v>4473.38</v>
      </c>
      <c r="E40" s="30">
        <f t="shared" si="2"/>
        <v>53680.56</v>
      </c>
      <c r="F40" s="28">
        <f>'10.'!N23+'10.'!N24+'10.'!N25+'10.'!N28+'10.'!N29+'10.'!N32+'10.'!N33</f>
        <v>52051.259999999995</v>
      </c>
      <c r="G40" s="29">
        <f>'10.'!N21+'10.'!N22+'10.'!N26+'10.'!N27+'10.'!N34+'10.'!N35+'10.'!N36+'10.'!N38+'10.'!N31</f>
        <v>3415.33</v>
      </c>
      <c r="H40" s="28">
        <f>'10.'!N30</f>
        <v>0</v>
      </c>
      <c r="I40" s="30">
        <f t="shared" si="3"/>
        <v>55466.59</v>
      </c>
      <c r="S40" s="105"/>
      <c r="T40" s="80" t="s">
        <v>131</v>
      </c>
      <c r="U40" s="104"/>
      <c r="V40" s="104"/>
    </row>
    <row r="41" spans="1:22" ht="14.25">
      <c r="A41" s="25" t="s">
        <v>86</v>
      </c>
      <c r="B41" s="60">
        <f>SUM(B33:B40)</f>
        <v>3200.2999999999997</v>
      </c>
      <c r="C41" s="25">
        <f>SUM(C33:C40)</f>
        <v>37763.53999999999</v>
      </c>
      <c r="D41" s="25">
        <f aca="true" t="shared" si="4" ref="D41:I41">SUM(D33:D40)</f>
        <v>37763.53999999999</v>
      </c>
      <c r="E41" s="25">
        <f t="shared" si="4"/>
        <v>453162.48000000004</v>
      </c>
      <c r="F41" s="25">
        <f t="shared" si="4"/>
        <v>436134.62000000005</v>
      </c>
      <c r="G41" s="25">
        <f>SUM(G33:G40)</f>
        <v>32411.960000000006</v>
      </c>
      <c r="H41" s="25">
        <f t="shared" si="4"/>
        <v>0</v>
      </c>
      <c r="I41" s="25">
        <f t="shared" si="4"/>
        <v>468546.57999999996</v>
      </c>
      <c r="S41" s="105" t="s">
        <v>179</v>
      </c>
      <c r="T41" s="80" t="s">
        <v>146</v>
      </c>
      <c r="U41" s="104"/>
      <c r="V41" s="104"/>
    </row>
    <row r="42" spans="1:20" ht="15">
      <c r="A42" s="38" t="s">
        <v>107</v>
      </c>
      <c r="B42" s="33">
        <v>889.6</v>
      </c>
      <c r="C42" s="32">
        <f>B42*11.8</f>
        <v>10497.28</v>
      </c>
      <c r="D42" s="31">
        <f>B42*11.8</f>
        <v>10497.28</v>
      </c>
      <c r="E42" s="30">
        <f>(C42*6)+(D42*6)</f>
        <v>125967.36000000002</v>
      </c>
      <c r="F42" s="33">
        <f>Мира1!N23+Мира1!N24+Мира1!N25+Мира1!N28+Мира1!N29+Мира1!N31+Мира1!N32+Мира1!N34</f>
        <v>101133.03999999998</v>
      </c>
      <c r="G42" s="32">
        <f>Мира1!N21+Мира1!N22+Мира1!N26+Мира1!N27+Мира1!N33+Мира1!N35+Мира1!N36+Мира1!N37</f>
        <v>3318.02</v>
      </c>
      <c r="H42" s="33">
        <f>Мира1!N30</f>
        <v>0</v>
      </c>
      <c r="I42" s="32">
        <f>SUM(F42:H42)</f>
        <v>104451.05999999998</v>
      </c>
      <c r="T42" s="73"/>
    </row>
    <row r="43" spans="1:20" ht="15">
      <c r="A43" s="5">
        <v>2</v>
      </c>
      <c r="B43" s="27">
        <v>894.3</v>
      </c>
      <c r="C43" s="3">
        <f>B43*11.8</f>
        <v>10552.74</v>
      </c>
      <c r="D43" s="39">
        <f>B43*11.8</f>
        <v>10552.74</v>
      </c>
      <c r="E43" s="30">
        <f aca="true" t="shared" si="5" ref="E43:E50">(C43*6)+(D43*6)</f>
        <v>126632.88</v>
      </c>
      <c r="F43" s="27">
        <f>2!N24+2!N25+2!N26+2!N28+2!N29+2!N31+2!N32+2!N33</f>
        <v>96882.15</v>
      </c>
      <c r="G43" s="3">
        <f>2!N21+2!N22+2!N23+2!N27+2!N34+2!N35+2!N36+2!N37</f>
        <v>51691.82000000001</v>
      </c>
      <c r="H43" s="27">
        <f>2!N30</f>
        <v>0</v>
      </c>
      <c r="I43" s="30">
        <f aca="true" t="shared" si="6" ref="I43:I50">SUM(F43:H43)</f>
        <v>148573.97</v>
      </c>
      <c r="T43" s="73"/>
    </row>
    <row r="44" spans="1:20" ht="15">
      <c r="A44" s="37">
        <v>3</v>
      </c>
      <c r="B44" s="28">
        <v>893.6</v>
      </c>
      <c r="C44" s="3">
        <f aca="true" t="shared" si="7" ref="C44:C50">B44*11.8</f>
        <v>10544.480000000001</v>
      </c>
      <c r="D44" s="39">
        <f aca="true" t="shared" si="8" ref="D44:D50">B44*11.8</f>
        <v>10544.480000000001</v>
      </c>
      <c r="E44" s="30">
        <f t="shared" si="5"/>
        <v>126533.76000000001</v>
      </c>
      <c r="F44" s="28">
        <f>3!N23+3!N24+3!N25+3!N28+3!N29+3!N31+3!N32+3!N34</f>
        <v>96015.25999999998</v>
      </c>
      <c r="G44" s="29">
        <f>3!N21+3!N22+3!N26+3!N27+3!N33+3!N35+3!N36+3!N37</f>
        <v>2544.08</v>
      </c>
      <c r="H44" s="28">
        <f>3!N30</f>
        <v>0</v>
      </c>
      <c r="I44" s="32">
        <f t="shared" si="6"/>
        <v>98559.33999999998</v>
      </c>
      <c r="T44" s="73"/>
    </row>
    <row r="45" spans="1:20" ht="15">
      <c r="A45" s="5">
        <v>4</v>
      </c>
      <c r="B45" s="27">
        <v>865.5</v>
      </c>
      <c r="C45" s="3">
        <f t="shared" si="7"/>
        <v>10212.900000000001</v>
      </c>
      <c r="D45" s="39">
        <f t="shared" si="8"/>
        <v>10212.900000000001</v>
      </c>
      <c r="E45" s="30">
        <f t="shared" si="5"/>
        <v>122554.80000000002</v>
      </c>
      <c r="F45" s="27">
        <f>4!N23+4!N24+4!N25+4!N28+4!N29+4!N32+4!N33+4!N35</f>
        <v>93638.71</v>
      </c>
      <c r="G45" s="3">
        <f>4!N21+4!N22+4!N26+4!N27+4!N34+4!N36+4!N37+4!N38+4!N31</f>
        <v>75630.93</v>
      </c>
      <c r="H45" s="27">
        <f>4!N30</f>
        <v>0</v>
      </c>
      <c r="I45" s="30">
        <f t="shared" si="6"/>
        <v>169269.64</v>
      </c>
      <c r="T45" s="73"/>
    </row>
    <row r="46" spans="1:20" ht="15">
      <c r="A46" s="37">
        <v>5</v>
      </c>
      <c r="B46" s="28">
        <v>856.5</v>
      </c>
      <c r="C46" s="3">
        <f t="shared" si="7"/>
        <v>10106.7</v>
      </c>
      <c r="D46" s="39">
        <f t="shared" si="8"/>
        <v>10106.7</v>
      </c>
      <c r="E46" s="30">
        <f t="shared" si="5"/>
        <v>121280.40000000001</v>
      </c>
      <c r="F46" s="28">
        <f>5!N23+5!N24+5!N25+5!N28+5!N29+5!N32+5!N33+5!N35</f>
        <v>94547.68</v>
      </c>
      <c r="G46" s="29">
        <f>5!N21+5!N22+5!N26+5!N27+5!N34+5!N37+5!N36+5!N38+5!N31</f>
        <v>6093.3099999999995</v>
      </c>
      <c r="H46" s="28">
        <f>5!N30</f>
        <v>0</v>
      </c>
      <c r="I46" s="32">
        <f t="shared" si="6"/>
        <v>100640.98999999999</v>
      </c>
      <c r="T46" s="73"/>
    </row>
    <row r="47" spans="1:20" ht="15">
      <c r="A47" s="5">
        <v>6</v>
      </c>
      <c r="B47" s="27">
        <v>869.4</v>
      </c>
      <c r="C47" s="3">
        <f t="shared" si="7"/>
        <v>10258.92</v>
      </c>
      <c r="D47" s="39">
        <f t="shared" si="8"/>
        <v>10258.92</v>
      </c>
      <c r="E47" s="30">
        <f t="shared" si="5"/>
        <v>123107.04000000001</v>
      </c>
      <c r="F47" s="27">
        <f>6!N23+6!N24+6!N25+6!N28+6!N29+6!N31+6!N32+6!N35</f>
        <v>107606.56999999999</v>
      </c>
      <c r="G47" s="3">
        <f>6!N22+6!N21+6!N26+6!N27+6!N34+6!N36+6!N37</f>
        <v>12467.96</v>
      </c>
      <c r="H47" s="27">
        <f>6!N30</f>
        <v>0</v>
      </c>
      <c r="I47" s="30">
        <f t="shared" si="6"/>
        <v>120074.53</v>
      </c>
      <c r="T47" s="73"/>
    </row>
    <row r="48" spans="1:20" ht="15">
      <c r="A48" s="37">
        <v>7</v>
      </c>
      <c r="B48" s="28">
        <v>863.9</v>
      </c>
      <c r="C48" s="3">
        <f t="shared" si="7"/>
        <v>10194.02</v>
      </c>
      <c r="D48" s="39">
        <f t="shared" si="8"/>
        <v>10194.02</v>
      </c>
      <c r="E48" s="30">
        <f t="shared" si="5"/>
        <v>122328.24</v>
      </c>
      <c r="F48" s="28">
        <f>7!N23+7!N24+7!N25+7!N28+7!N29+7!N31+7!N32+7!N34</f>
        <v>94766.95999999999</v>
      </c>
      <c r="G48" s="29">
        <f>7!N21+7!N22+7!N26+7!N27+7!N33+7!N35+7!N36+7!N37</f>
        <v>16586.140000000003</v>
      </c>
      <c r="H48" s="28">
        <f>7!N30</f>
        <v>0</v>
      </c>
      <c r="I48" s="32">
        <f t="shared" si="6"/>
        <v>111353.09999999999</v>
      </c>
      <c r="T48" s="73"/>
    </row>
    <row r="49" spans="1:20" ht="15">
      <c r="A49" s="5">
        <v>8</v>
      </c>
      <c r="B49" s="27">
        <v>850.6</v>
      </c>
      <c r="C49" s="3">
        <f t="shared" si="7"/>
        <v>10037.080000000002</v>
      </c>
      <c r="D49" s="39">
        <f t="shared" si="8"/>
        <v>10037.080000000002</v>
      </c>
      <c r="E49" s="30">
        <f t="shared" si="5"/>
        <v>120444.96000000002</v>
      </c>
      <c r="F49" s="27">
        <f>8!N23+8!N24+8!N25+8!N28+8!N29+8!N31+8!N32+8!N36</f>
        <v>96205.33</v>
      </c>
      <c r="G49" s="3">
        <f>8!N21+8!N22+8!N26+8!N27+8!N33+8!N34+8!N35+8!N37</f>
        <v>88351.58</v>
      </c>
      <c r="H49" s="27">
        <f>8!N30</f>
        <v>0</v>
      </c>
      <c r="I49" s="30">
        <f t="shared" si="6"/>
        <v>184556.91</v>
      </c>
      <c r="T49" s="73"/>
    </row>
    <row r="50" spans="1:9" ht="12.75">
      <c r="A50" s="37">
        <v>9</v>
      </c>
      <c r="B50" s="28">
        <v>858.8</v>
      </c>
      <c r="C50" s="3">
        <f t="shared" si="7"/>
        <v>10133.84</v>
      </c>
      <c r="D50" s="39">
        <f t="shared" si="8"/>
        <v>10133.84</v>
      </c>
      <c r="E50" s="30">
        <f t="shared" si="5"/>
        <v>121606.08</v>
      </c>
      <c r="F50" s="28">
        <f>9!N23+9!N24+9!N25+9!N28+9!N29+9!N31+9!N32</f>
        <v>92698.13</v>
      </c>
      <c r="G50" s="29">
        <f>9!N21+9!N22+9!N26+9!N27+9!N33+9!N34+9!N35+9!N36</f>
        <v>15244.480000000001</v>
      </c>
      <c r="H50" s="28">
        <f>9!N30</f>
        <v>0</v>
      </c>
      <c r="I50" s="32">
        <f t="shared" si="6"/>
        <v>107942.61</v>
      </c>
    </row>
    <row r="51" spans="1:20" ht="15">
      <c r="A51" s="25" t="s">
        <v>87</v>
      </c>
      <c r="B51" s="60">
        <f>SUM(B42:B50)</f>
        <v>7842.2</v>
      </c>
      <c r="C51" s="25">
        <f>SUM(C42:C50)</f>
        <v>92537.96</v>
      </c>
      <c r="D51" s="25">
        <f aca="true" t="shared" si="9" ref="D51:I51">SUM(D42:D50)</f>
        <v>92537.96</v>
      </c>
      <c r="E51" s="25">
        <f t="shared" si="9"/>
        <v>1110455.5200000003</v>
      </c>
      <c r="F51" s="25">
        <f t="shared" si="9"/>
        <v>873493.8299999998</v>
      </c>
      <c r="G51" s="25">
        <f>SUM(G42:G50)</f>
        <v>271928.32</v>
      </c>
      <c r="H51" s="25">
        <f t="shared" si="9"/>
        <v>0</v>
      </c>
      <c r="I51" s="25">
        <f t="shared" si="9"/>
        <v>1145422.1500000001</v>
      </c>
      <c r="T51" s="73"/>
    </row>
    <row r="52" spans="1:9" ht="12.75">
      <c r="A52" s="34" t="s">
        <v>88</v>
      </c>
      <c r="B52" s="35">
        <f>B41+B51</f>
        <v>11042.5</v>
      </c>
      <c r="C52" s="34">
        <f>C41+C51</f>
        <v>130301.5</v>
      </c>
      <c r="D52" s="34">
        <f aca="true" t="shared" si="10" ref="D52:I52">D41+D51</f>
        <v>130301.5</v>
      </c>
      <c r="E52" s="34">
        <f t="shared" si="10"/>
        <v>1563618.0000000002</v>
      </c>
      <c r="F52" s="34">
        <f t="shared" si="10"/>
        <v>1309628.45</v>
      </c>
      <c r="G52" s="34">
        <f>G41+G51</f>
        <v>304340.28</v>
      </c>
      <c r="H52" s="34">
        <f t="shared" si="10"/>
        <v>0</v>
      </c>
      <c r="I52" s="34">
        <f t="shared" si="10"/>
        <v>1613968.73</v>
      </c>
    </row>
  </sheetData>
  <sheetProtection/>
  <printOptions/>
  <pageMargins left="0.75" right="0.75" top="1" bottom="1" header="0.5" footer="0.5"/>
  <pageSetup horizontalDpi="600" verticalDpi="600" orientation="landscape" paperSize="9" scale="5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10" max="10" width="9.8515625" style="0" customWidth="1"/>
    <col min="11" max="11" width="10.00390625" style="0" customWidth="1"/>
    <col min="12" max="12" width="10.7109375" style="0" customWidth="1"/>
    <col min="13" max="15" width="10.28125" style="0" customWidth="1"/>
    <col min="17" max="17" width="31.7109375" style="0" customWidth="1"/>
    <col min="18" max="18" width="19.8515625" style="0" customWidth="1"/>
  </cols>
  <sheetData>
    <row r="1" ht="12.75">
      <c r="A1" s="47" t="s">
        <v>191</v>
      </c>
    </row>
    <row r="2" spans="1:21" ht="15">
      <c r="A2" s="2" t="s">
        <v>21</v>
      </c>
      <c r="E2" t="s">
        <v>22</v>
      </c>
      <c r="H2" s="13">
        <v>896</v>
      </c>
      <c r="Q2" s="2" t="s">
        <v>150</v>
      </c>
      <c r="R2" s="73"/>
      <c r="S2" s="73"/>
      <c r="T2" s="73"/>
      <c r="U2" s="73"/>
    </row>
    <row r="3" spans="17:21" ht="15">
      <c r="Q3" s="73"/>
      <c r="R3" s="73"/>
      <c r="S3" s="73"/>
      <c r="T3" s="73"/>
      <c r="U3" s="73"/>
    </row>
    <row r="4" spans="1:21" ht="15.75">
      <c r="A4" t="s">
        <v>111</v>
      </c>
      <c r="B4" s="44"/>
      <c r="C4" s="50">
        <f>'[1]2'!$N$16</f>
        <v>5979.764000000054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Q4" s="73" t="s">
        <v>111</v>
      </c>
      <c r="R4" s="74">
        <f>C4</f>
        <v>5979.764000000054</v>
      </c>
      <c r="S4" s="73"/>
      <c r="T4" s="73"/>
      <c r="U4" s="73"/>
    </row>
    <row r="5" spans="2:21" ht="1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Q5" s="73"/>
      <c r="R5" s="73"/>
      <c r="S5" s="73"/>
      <c r="T5" s="73"/>
      <c r="U5" s="73"/>
    </row>
    <row r="6" spans="1:21" ht="15.75">
      <c r="A6" s="5"/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11</v>
      </c>
      <c r="L6" s="51" t="s">
        <v>12</v>
      </c>
      <c r="M6" s="51" t="s">
        <v>13</v>
      </c>
      <c r="N6" s="51" t="s">
        <v>14</v>
      </c>
      <c r="Q6" s="75"/>
      <c r="R6" s="75" t="s">
        <v>14</v>
      </c>
      <c r="S6" s="73"/>
      <c r="T6" s="73"/>
      <c r="U6" s="73"/>
    </row>
    <row r="7" spans="1:21" ht="15.75">
      <c r="A7" s="6" t="s">
        <v>1</v>
      </c>
      <c r="B7" s="52">
        <v>10552.74</v>
      </c>
      <c r="C7" s="52">
        <v>10552.74</v>
      </c>
      <c r="D7" s="52">
        <v>10552.74</v>
      </c>
      <c r="E7" s="52">
        <v>10552.74</v>
      </c>
      <c r="F7" s="52">
        <v>10552.74</v>
      </c>
      <c r="G7" s="52">
        <v>10552.74</v>
      </c>
      <c r="H7" s="52">
        <v>10552.74</v>
      </c>
      <c r="I7" s="52">
        <v>10552.74</v>
      </c>
      <c r="J7" s="52">
        <v>10681.53</v>
      </c>
      <c r="K7" s="52">
        <v>10719.73</v>
      </c>
      <c r="L7" s="52">
        <v>10719.73</v>
      </c>
      <c r="M7" s="52">
        <v>10719.73</v>
      </c>
      <c r="N7" s="52">
        <f>SUM(B7:M7)</f>
        <v>127262.63999999998</v>
      </c>
      <c r="Q7" s="76" t="s">
        <v>1</v>
      </c>
      <c r="R7" s="76">
        <f>N7</f>
        <v>127262.63999999998</v>
      </c>
      <c r="S7" s="73"/>
      <c r="T7" s="73"/>
      <c r="U7" s="73"/>
    </row>
    <row r="8" spans="1:21" ht="15.7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Q8" s="75"/>
      <c r="R8" s="75"/>
      <c r="S8" s="73"/>
      <c r="T8" s="73"/>
      <c r="U8" s="73"/>
    </row>
    <row r="9" spans="1:21" ht="15.75">
      <c r="A9" s="7" t="s">
        <v>15</v>
      </c>
      <c r="B9" s="42">
        <v>11843.27</v>
      </c>
      <c r="C9" s="42">
        <v>6330.87</v>
      </c>
      <c r="D9" s="42">
        <v>9450.81</v>
      </c>
      <c r="E9" s="42">
        <v>8877.3</v>
      </c>
      <c r="F9" s="42">
        <v>11020.11</v>
      </c>
      <c r="G9" s="42">
        <v>16393.35</v>
      </c>
      <c r="H9" s="42">
        <v>11756.76</v>
      </c>
      <c r="I9" s="42">
        <v>17489.64</v>
      </c>
      <c r="J9" s="42">
        <v>9616.73</v>
      </c>
      <c r="K9" s="42">
        <v>7726.87</v>
      </c>
      <c r="L9" s="42">
        <v>8413.53</v>
      </c>
      <c r="M9" s="42">
        <v>9300.25</v>
      </c>
      <c r="N9" s="42">
        <f>SUM(B9:M9)</f>
        <v>128219.48999999999</v>
      </c>
      <c r="Q9" s="77" t="s">
        <v>15</v>
      </c>
      <c r="R9" s="77">
        <f>N9</f>
        <v>128219.48999999999</v>
      </c>
      <c r="S9" s="73"/>
      <c r="T9" s="73"/>
      <c r="U9" s="73"/>
    </row>
    <row r="10" spans="1:21" ht="15.75">
      <c r="A10" s="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3"/>
      <c r="Q10" s="78"/>
      <c r="R10" s="79"/>
      <c r="S10" s="73"/>
      <c r="T10" s="73"/>
      <c r="U10" s="73"/>
    </row>
    <row r="11" spans="1:21" ht="15.75">
      <c r="A11" s="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4"/>
      <c r="Q11" s="80"/>
      <c r="R11" s="81"/>
      <c r="S11" s="73"/>
      <c r="T11" s="73"/>
      <c r="U11" s="73"/>
    </row>
    <row r="12" spans="1:21" ht="15.75">
      <c r="A12" s="10" t="s">
        <v>16</v>
      </c>
      <c r="B12" s="55">
        <f>SUM(B39)</f>
        <v>7856.1900000000005</v>
      </c>
      <c r="C12" s="55">
        <f aca="true" t="shared" si="0" ref="C12:M12">C39</f>
        <v>8770.75</v>
      </c>
      <c r="D12" s="55">
        <f t="shared" si="0"/>
        <v>7248.57</v>
      </c>
      <c r="E12" s="55">
        <f>E39</f>
        <v>11166.68</v>
      </c>
      <c r="F12" s="55">
        <f t="shared" si="0"/>
        <v>6485.25</v>
      </c>
      <c r="G12" s="55">
        <f t="shared" si="0"/>
        <v>31715.11</v>
      </c>
      <c r="H12" s="55">
        <f t="shared" si="0"/>
        <v>9795.630000000001</v>
      </c>
      <c r="I12" s="55">
        <f t="shared" si="0"/>
        <v>24652.25</v>
      </c>
      <c r="J12" s="55">
        <f t="shared" si="0"/>
        <v>17078.67</v>
      </c>
      <c r="K12" s="55">
        <f t="shared" si="0"/>
        <v>7639.14</v>
      </c>
      <c r="L12" s="55">
        <f t="shared" si="0"/>
        <v>7528.969999999999</v>
      </c>
      <c r="M12" s="55">
        <f t="shared" si="0"/>
        <v>8636.76</v>
      </c>
      <c r="N12" s="55">
        <f>SUM(B12:M12)</f>
        <v>148573.97000000003</v>
      </c>
      <c r="Q12" s="82" t="s">
        <v>60</v>
      </c>
      <c r="R12" s="94">
        <f>R4+R7-R9</f>
        <v>5022.914000000048</v>
      </c>
      <c r="S12" s="73"/>
      <c r="T12" s="73"/>
      <c r="U12" s="73"/>
    </row>
    <row r="13" spans="2:21" ht="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Q13" s="73"/>
      <c r="R13" s="73"/>
      <c r="S13" s="73"/>
      <c r="T13" s="73"/>
      <c r="U13" s="73"/>
    </row>
    <row r="14" spans="1:21" ht="15.75">
      <c r="A14" s="11" t="s">
        <v>20</v>
      </c>
      <c r="B14" s="56">
        <f>B9-B12</f>
        <v>3987.08</v>
      </c>
      <c r="C14" s="56">
        <f aca="true" t="shared" si="1" ref="C14:N14">C9-C12</f>
        <v>-2439.88</v>
      </c>
      <c r="D14" s="56">
        <f t="shared" si="1"/>
        <v>2202.24</v>
      </c>
      <c r="E14" s="56">
        <f t="shared" si="1"/>
        <v>-2289.380000000001</v>
      </c>
      <c r="F14" s="56">
        <f t="shared" si="1"/>
        <v>4534.860000000001</v>
      </c>
      <c r="G14" s="56">
        <f t="shared" si="1"/>
        <v>-15321.760000000002</v>
      </c>
      <c r="H14" s="56">
        <f t="shared" si="1"/>
        <v>1961.1299999999992</v>
      </c>
      <c r="I14" s="56">
        <f t="shared" si="1"/>
        <v>-7162.610000000001</v>
      </c>
      <c r="J14" s="56">
        <f t="shared" si="1"/>
        <v>-7461.939999999999</v>
      </c>
      <c r="K14" s="56">
        <f t="shared" si="1"/>
        <v>87.72999999999956</v>
      </c>
      <c r="L14" s="56">
        <f t="shared" si="1"/>
        <v>884.5600000000013</v>
      </c>
      <c r="M14" s="56">
        <f t="shared" si="1"/>
        <v>663.4899999999998</v>
      </c>
      <c r="N14" s="56">
        <f t="shared" si="1"/>
        <v>-20354.48000000004</v>
      </c>
      <c r="Q14" s="83"/>
      <c r="R14" s="83"/>
      <c r="S14" s="73"/>
      <c r="T14" s="73"/>
      <c r="U14" s="73"/>
    </row>
    <row r="15" spans="2:21" ht="15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Q15" s="83"/>
      <c r="R15" s="83"/>
      <c r="S15" s="73"/>
      <c r="T15" s="73"/>
      <c r="U15" s="73"/>
    </row>
    <row r="16" spans="1:21" ht="15.75">
      <c r="A16" s="24" t="s">
        <v>60</v>
      </c>
      <c r="B16" s="45">
        <f>C4+B7-B9</f>
        <v>4689.234000000051</v>
      </c>
      <c r="C16" s="57">
        <f aca="true" t="shared" si="2" ref="C16:H16">B16+C7-C9</f>
        <v>8911.10400000005</v>
      </c>
      <c r="D16" s="45">
        <f t="shared" si="2"/>
        <v>10013.034000000049</v>
      </c>
      <c r="E16" s="57">
        <f t="shared" si="2"/>
        <v>11688.47400000005</v>
      </c>
      <c r="F16" s="45">
        <f t="shared" si="2"/>
        <v>11221.10400000005</v>
      </c>
      <c r="G16" s="57">
        <f t="shared" si="2"/>
        <v>5380.49400000005</v>
      </c>
      <c r="H16" s="45">
        <f t="shared" si="2"/>
        <v>4176.474000000049</v>
      </c>
      <c r="I16" s="57">
        <f>H16+I7-I9</f>
        <v>-2760.4259999999504</v>
      </c>
      <c r="J16" s="45">
        <f>I16+J7-J9</f>
        <v>-1695.6259999999493</v>
      </c>
      <c r="K16" s="57">
        <f>J16+K7-K9</f>
        <v>1297.2340000000504</v>
      </c>
      <c r="L16" s="45">
        <f>K16+L7-L9</f>
        <v>3603.43400000005</v>
      </c>
      <c r="M16" s="57">
        <f>L16+M7-M9</f>
        <v>5022.91400000005</v>
      </c>
      <c r="N16" s="45">
        <f>C4+N7-N9</f>
        <v>5022.914000000048</v>
      </c>
      <c r="Q16" s="84" t="s">
        <v>116</v>
      </c>
      <c r="R16" s="84">
        <f>N12</f>
        <v>148573.97000000003</v>
      </c>
      <c r="S16" s="85" t="s">
        <v>122</v>
      </c>
      <c r="T16" s="73"/>
      <c r="U16" s="73"/>
    </row>
    <row r="17" spans="2:21" ht="1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Q17" s="73"/>
      <c r="R17" s="73"/>
      <c r="S17" s="73"/>
      <c r="T17" s="73"/>
      <c r="U17" s="73"/>
    </row>
    <row r="18" spans="1:21" ht="15">
      <c r="A18" s="4" t="s">
        <v>17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Q18" s="2" t="s">
        <v>117</v>
      </c>
      <c r="R18" s="73"/>
      <c r="S18" s="73"/>
      <c r="T18" s="73"/>
      <c r="U18" s="73" t="s">
        <v>123</v>
      </c>
    </row>
    <row r="19" spans="17:21" ht="15">
      <c r="Q19" s="73"/>
      <c r="R19" s="73"/>
      <c r="S19" s="73"/>
      <c r="T19" s="73"/>
      <c r="U19" s="73"/>
    </row>
    <row r="20" spans="1:21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1"/>
      <c r="Q20" s="86" t="s">
        <v>18</v>
      </c>
      <c r="R20" s="87"/>
      <c r="S20" s="73"/>
      <c r="T20" s="73"/>
      <c r="U20" s="73" t="s">
        <v>126</v>
      </c>
    </row>
    <row r="21" spans="1:21" ht="15.75">
      <c r="A21" s="3" t="s">
        <v>62</v>
      </c>
      <c r="B21" s="3"/>
      <c r="C21" s="3">
        <v>108.27</v>
      </c>
      <c r="D21" s="3"/>
      <c r="E21" s="3"/>
      <c r="F21" s="3"/>
      <c r="G21" s="3">
        <v>24769.45</v>
      </c>
      <c r="H21" s="3">
        <v>182.17</v>
      </c>
      <c r="I21" s="3">
        <v>15986.18</v>
      </c>
      <c r="J21" s="3">
        <v>8058.66</v>
      </c>
      <c r="K21" s="3">
        <v>8.53</v>
      </c>
      <c r="L21" s="3"/>
      <c r="M21" s="3">
        <v>1.73</v>
      </c>
      <c r="N21" s="21">
        <f>SUM(B21:M21)</f>
        <v>49114.99</v>
      </c>
      <c r="Q21" s="88" t="s">
        <v>121</v>
      </c>
      <c r="R21" s="89">
        <f>(R23+R24+R22)*18%</f>
        <v>8940.9924</v>
      </c>
      <c r="S21" s="73"/>
      <c r="T21" s="73"/>
      <c r="U21" s="73"/>
    </row>
    <row r="22" spans="1:21" ht="15.75">
      <c r="A22" s="3" t="s">
        <v>44</v>
      </c>
      <c r="B22" s="3">
        <v>70.96</v>
      </c>
      <c r="C22" s="3">
        <v>97.14</v>
      </c>
      <c r="D22" s="3">
        <v>5.45</v>
      </c>
      <c r="E22" s="3">
        <v>63.58</v>
      </c>
      <c r="F22" s="3">
        <v>43.05</v>
      </c>
      <c r="G22" s="3">
        <v>40.57</v>
      </c>
      <c r="H22" s="3">
        <v>45.1</v>
      </c>
      <c r="I22" s="3">
        <v>33.44</v>
      </c>
      <c r="J22" s="3">
        <v>53.15</v>
      </c>
      <c r="K22" s="3">
        <v>30.3</v>
      </c>
      <c r="L22" s="3">
        <v>19.97</v>
      </c>
      <c r="M22" s="3">
        <v>26.82</v>
      </c>
      <c r="N22" s="21">
        <f aca="true" t="shared" si="3" ref="N22:N39">SUM(B22:M22)</f>
        <v>529.5300000000001</v>
      </c>
      <c r="Q22" s="75" t="s">
        <v>44</v>
      </c>
      <c r="R22" s="75">
        <f>N22</f>
        <v>529.5300000000001</v>
      </c>
      <c r="S22" s="73"/>
      <c r="T22" s="73"/>
      <c r="U22" s="73" t="s">
        <v>127</v>
      </c>
    </row>
    <row r="23" spans="1:2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1">
        <f t="shared" si="3"/>
        <v>0</v>
      </c>
      <c r="Q23" s="75" t="s">
        <v>72</v>
      </c>
      <c r="R23" s="75">
        <f>N27</f>
        <v>27.66</v>
      </c>
      <c r="S23" s="73"/>
      <c r="T23" s="73"/>
      <c r="U23" s="73"/>
    </row>
    <row r="24" spans="1:21" ht="15.75">
      <c r="A24" s="3" t="s">
        <v>64</v>
      </c>
      <c r="B24" s="3">
        <v>921.94</v>
      </c>
      <c r="C24" s="3">
        <v>756.9</v>
      </c>
      <c r="D24" s="3">
        <v>756.9</v>
      </c>
      <c r="E24" s="3">
        <v>756.9</v>
      </c>
      <c r="F24" s="3">
        <v>756.9</v>
      </c>
      <c r="G24" s="3">
        <v>756.9</v>
      </c>
      <c r="H24" s="3">
        <v>1494.56</v>
      </c>
      <c r="I24" s="3">
        <v>756.9</v>
      </c>
      <c r="J24" s="3">
        <v>832.59</v>
      </c>
      <c r="K24" s="3">
        <v>832.59</v>
      </c>
      <c r="L24" s="3">
        <v>832.59</v>
      </c>
      <c r="M24" s="3">
        <v>832.59</v>
      </c>
      <c r="N24" s="21">
        <f t="shared" si="3"/>
        <v>10288.26</v>
      </c>
      <c r="Q24" s="75" t="s">
        <v>62</v>
      </c>
      <c r="R24" s="75">
        <f>N21</f>
        <v>49114.99</v>
      </c>
      <c r="S24" s="73"/>
      <c r="T24" s="73"/>
      <c r="U24" s="73"/>
    </row>
    <row r="25" spans="1:21" ht="15.75">
      <c r="A25" s="3" t="s">
        <v>65</v>
      </c>
      <c r="B25" s="3">
        <v>368.59</v>
      </c>
      <c r="C25" s="3">
        <v>378.04</v>
      </c>
      <c r="D25" s="3">
        <v>378.04</v>
      </c>
      <c r="E25" s="3">
        <v>411.12</v>
      </c>
      <c r="F25" s="3">
        <v>359.14</v>
      </c>
      <c r="G25" s="3">
        <v>406.39</v>
      </c>
      <c r="H25" s="3">
        <v>434.74</v>
      </c>
      <c r="I25" s="3">
        <v>396.94</v>
      </c>
      <c r="J25" s="3">
        <v>457.47</v>
      </c>
      <c r="K25" s="3">
        <v>478.27</v>
      </c>
      <c r="L25" s="3">
        <v>374.3</v>
      </c>
      <c r="M25" s="3">
        <v>478.27</v>
      </c>
      <c r="N25" s="21">
        <f t="shared" si="3"/>
        <v>4921.3099999999995</v>
      </c>
      <c r="Q25" s="75" t="s">
        <v>79</v>
      </c>
      <c r="R25" s="75">
        <f>N29</f>
        <v>2136.67</v>
      </c>
      <c r="S25" s="73"/>
      <c r="T25" s="73"/>
      <c r="U25" s="73"/>
    </row>
    <row r="26" spans="1:21" ht="15.75">
      <c r="A26" s="3" t="s">
        <v>66</v>
      </c>
      <c r="B26" s="3">
        <v>922.74</v>
      </c>
      <c r="C26" s="3">
        <v>876.09</v>
      </c>
      <c r="D26" s="3">
        <v>900.6</v>
      </c>
      <c r="E26" s="3">
        <v>1092.06</v>
      </c>
      <c r="F26" s="3">
        <v>700.29</v>
      </c>
      <c r="G26" s="3">
        <v>551.36</v>
      </c>
      <c r="H26" s="3">
        <v>947.71</v>
      </c>
      <c r="I26" s="3">
        <v>713.52</v>
      </c>
      <c r="J26" s="3">
        <v>759.48</v>
      </c>
      <c r="K26" s="3">
        <v>765.76</v>
      </c>
      <c r="L26" s="3">
        <v>734.36</v>
      </c>
      <c r="M26" s="3">
        <v>766.08</v>
      </c>
      <c r="N26" s="21">
        <f t="shared" si="3"/>
        <v>9730.05</v>
      </c>
      <c r="Q26" s="107" t="s">
        <v>63</v>
      </c>
      <c r="R26" s="90">
        <f>N30</f>
        <v>0</v>
      </c>
      <c r="S26" s="73"/>
      <c r="T26" s="73"/>
      <c r="U26" s="73"/>
    </row>
    <row r="27" spans="1:21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21">
        <f t="shared" si="3"/>
        <v>27.66</v>
      </c>
      <c r="Q27" s="91" t="s">
        <v>118</v>
      </c>
      <c r="R27" s="75">
        <f>N33</f>
        <v>0</v>
      </c>
      <c r="S27" s="73"/>
      <c r="T27" s="73"/>
      <c r="U27" s="73"/>
    </row>
    <row r="28" spans="1:21" ht="15.75">
      <c r="A28" s="3" t="s">
        <v>80</v>
      </c>
      <c r="B28" s="3">
        <v>1605.43</v>
      </c>
      <c r="C28" s="3">
        <v>1605.43</v>
      </c>
      <c r="D28" s="3">
        <v>1686.66</v>
      </c>
      <c r="E28" s="3">
        <v>2245.3</v>
      </c>
      <c r="F28" s="3">
        <v>1042.17</v>
      </c>
      <c r="G28" s="3">
        <v>349.09</v>
      </c>
      <c r="H28" s="3">
        <v>1049.36</v>
      </c>
      <c r="I28" s="3">
        <v>1049.36</v>
      </c>
      <c r="J28" s="3">
        <v>1049.36</v>
      </c>
      <c r="K28" s="3">
        <v>1049.36</v>
      </c>
      <c r="L28" s="3">
        <v>1049.36</v>
      </c>
      <c r="M28" s="3">
        <v>1049.36</v>
      </c>
      <c r="N28" s="21">
        <f t="shared" si="3"/>
        <v>14830.240000000003</v>
      </c>
      <c r="Q28" s="93" t="s">
        <v>120</v>
      </c>
      <c r="R28" s="92">
        <f>N37</f>
        <v>0</v>
      </c>
      <c r="S28" s="73"/>
      <c r="T28" s="73"/>
      <c r="U28" s="73"/>
    </row>
    <row r="29" spans="1:21" ht="15.75">
      <c r="A29" s="3" t="s">
        <v>76</v>
      </c>
      <c r="B29" s="3">
        <v>159.46</v>
      </c>
      <c r="C29" s="3">
        <v>160.58</v>
      </c>
      <c r="D29" s="3">
        <v>160.58</v>
      </c>
      <c r="E29" s="3">
        <v>160.48</v>
      </c>
      <c r="F29" s="3">
        <v>160.64</v>
      </c>
      <c r="G29" s="3">
        <v>313.3</v>
      </c>
      <c r="H29" s="3">
        <v>159.46</v>
      </c>
      <c r="I29" s="3">
        <v>159.46</v>
      </c>
      <c r="J29" s="3">
        <v>175.41</v>
      </c>
      <c r="K29" s="3">
        <v>175.41</v>
      </c>
      <c r="L29" s="3">
        <v>175.41</v>
      </c>
      <c r="M29" s="3">
        <v>176.48</v>
      </c>
      <c r="N29" s="21">
        <f t="shared" si="3"/>
        <v>2136.67</v>
      </c>
      <c r="Q29" s="93" t="s">
        <v>113</v>
      </c>
      <c r="R29" s="93">
        <f>N35</f>
        <v>66.66</v>
      </c>
      <c r="S29" s="73"/>
      <c r="T29" s="73"/>
      <c r="U29" s="73"/>
    </row>
    <row r="30" spans="1:21" ht="15.7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1">
        <f>SUM(B30:M30)</f>
        <v>0</v>
      </c>
      <c r="Q30" s="93" t="s">
        <v>114</v>
      </c>
      <c r="R30" s="93">
        <f>N36</f>
        <v>1952.98</v>
      </c>
      <c r="T30" s="49"/>
      <c r="U30" s="73"/>
    </row>
    <row r="31" spans="1:21" ht="15.75">
      <c r="A31" s="99" t="s">
        <v>188</v>
      </c>
      <c r="B31" s="3">
        <v>3109.9</v>
      </c>
      <c r="C31" s="3">
        <v>3626.45</v>
      </c>
      <c r="D31" s="3">
        <v>2566.61</v>
      </c>
      <c r="E31" s="3">
        <v>3300.13</v>
      </c>
      <c r="F31" s="3">
        <v>2629.08</v>
      </c>
      <c r="G31" s="3">
        <v>3456.52</v>
      </c>
      <c r="H31" s="3">
        <v>4210.85</v>
      </c>
      <c r="I31" s="3">
        <v>4267.63</v>
      </c>
      <c r="J31" s="3">
        <v>4372.16</v>
      </c>
      <c r="K31" s="3">
        <v>3301.78</v>
      </c>
      <c r="L31" s="3">
        <v>3335.62</v>
      </c>
      <c r="M31" s="3">
        <v>4074.83</v>
      </c>
      <c r="N31" s="21">
        <f t="shared" si="3"/>
        <v>42251.560000000005</v>
      </c>
      <c r="Q31" s="91" t="s">
        <v>119</v>
      </c>
      <c r="R31" s="92">
        <f>SUM(R21:R30)</f>
        <v>62769.4824</v>
      </c>
      <c r="T31" s="49"/>
      <c r="U31" s="73"/>
    </row>
    <row r="32" spans="1:14" ht="12.75">
      <c r="A32" s="99" t="s">
        <v>189</v>
      </c>
      <c r="B32" s="3">
        <v>697.17</v>
      </c>
      <c r="C32" s="3">
        <v>1095.19</v>
      </c>
      <c r="D32" s="3">
        <v>793.73</v>
      </c>
      <c r="E32" s="3">
        <v>1184.13</v>
      </c>
      <c r="F32" s="3">
        <v>793.98</v>
      </c>
      <c r="G32" s="3">
        <v>1043.87</v>
      </c>
      <c r="H32" s="3">
        <v>1271.68</v>
      </c>
      <c r="I32" s="3">
        <v>1288.82</v>
      </c>
      <c r="J32" s="3">
        <v>1320.39</v>
      </c>
      <c r="K32" s="3">
        <v>997.14</v>
      </c>
      <c r="L32" s="3">
        <v>1007.36</v>
      </c>
      <c r="M32" s="3">
        <v>1230.6</v>
      </c>
      <c r="N32" s="21">
        <f t="shared" si="3"/>
        <v>12724.060000000001</v>
      </c>
    </row>
    <row r="33" spans="1:14" ht="12.75">
      <c r="A33" s="3" t="s">
        <v>103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1">
        <f t="shared" si="3"/>
        <v>0</v>
      </c>
    </row>
    <row r="34" spans="1:14" ht="12.75">
      <c r="A34" s="3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1">
        <f t="shared" si="3"/>
        <v>0</v>
      </c>
    </row>
    <row r="35" spans="1:14" ht="12.75">
      <c r="A35" s="3" t="s">
        <v>112</v>
      </c>
      <c r="B35" s="3"/>
      <c r="C35" s="3">
        <v>66.66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21">
        <f t="shared" si="3"/>
        <v>66.66</v>
      </c>
    </row>
    <row r="36" spans="1:14" ht="12.75">
      <c r="A36" s="3" t="s">
        <v>114</v>
      </c>
      <c r="B36" s="3"/>
      <c r="C36" s="3"/>
      <c r="D36" s="3"/>
      <c r="E36" s="3">
        <v>1952.98</v>
      </c>
      <c r="F36" s="3"/>
      <c r="G36" s="3"/>
      <c r="H36" s="3"/>
      <c r="I36" s="3"/>
      <c r="J36" s="3"/>
      <c r="K36" s="3"/>
      <c r="L36" s="3"/>
      <c r="M36" s="3"/>
      <c r="N36" s="21">
        <f t="shared" si="3"/>
        <v>1952.98</v>
      </c>
    </row>
    <row r="37" spans="1:14" ht="12.75">
      <c r="A37" s="99" t="s">
        <v>120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1">
        <f t="shared" si="3"/>
        <v>0</v>
      </c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1">
        <f t="shared" si="3"/>
        <v>0</v>
      </c>
    </row>
    <row r="39" spans="1:14" ht="12.75">
      <c r="A39" s="21" t="s">
        <v>19</v>
      </c>
      <c r="B39" s="21">
        <f>SUM(B21:B38)</f>
        <v>7856.1900000000005</v>
      </c>
      <c r="C39" s="21">
        <f>SUM(C20:C38)</f>
        <v>8770.75</v>
      </c>
      <c r="D39" s="21">
        <f>SUM(D20:D38)</f>
        <v>7248.57</v>
      </c>
      <c r="E39" s="21">
        <f>SUM(E21:E38)</f>
        <v>11166.68</v>
      </c>
      <c r="F39" s="21">
        <f aca="true" t="shared" si="4" ref="F39:M39">SUM(F20:F38)</f>
        <v>6485.25</v>
      </c>
      <c r="G39" s="21">
        <f t="shared" si="4"/>
        <v>31715.11</v>
      </c>
      <c r="H39" s="21">
        <f t="shared" si="4"/>
        <v>9795.630000000001</v>
      </c>
      <c r="I39" s="21">
        <f t="shared" si="4"/>
        <v>24652.25</v>
      </c>
      <c r="J39" s="21">
        <f t="shared" si="4"/>
        <v>17078.67</v>
      </c>
      <c r="K39" s="21">
        <f t="shared" si="4"/>
        <v>7639.14</v>
      </c>
      <c r="L39" s="21">
        <f t="shared" si="4"/>
        <v>7528.969999999999</v>
      </c>
      <c r="M39" s="21">
        <f t="shared" si="4"/>
        <v>8636.76</v>
      </c>
      <c r="N39" s="21">
        <f t="shared" si="3"/>
        <v>148573.97000000003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14" max="14" width="10.8515625" style="0" customWidth="1"/>
    <col min="15" max="15" width="11.28125" style="0" customWidth="1"/>
    <col min="16" max="16" width="30.00390625" style="0" customWidth="1"/>
    <col min="17" max="17" width="12.57421875" style="0" customWidth="1"/>
  </cols>
  <sheetData>
    <row r="1" ht="12.75">
      <c r="A1" s="47" t="s">
        <v>191</v>
      </c>
    </row>
    <row r="2" spans="1:20" ht="15">
      <c r="A2" s="2" t="s">
        <v>25</v>
      </c>
      <c r="E2" t="s">
        <v>22</v>
      </c>
      <c r="H2" s="13">
        <v>888</v>
      </c>
      <c r="P2" s="2" t="s">
        <v>152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12">
        <f>'[1]3'!$N$16</f>
        <v>17848.608800000045</v>
      </c>
      <c r="P4" s="73" t="s">
        <v>111</v>
      </c>
      <c r="Q4" s="74">
        <f>C4</f>
        <v>17848.608800000045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6">
        <v>10544.48</v>
      </c>
      <c r="C7" s="6">
        <v>10544.48</v>
      </c>
      <c r="D7" s="6">
        <v>10544.48</v>
      </c>
      <c r="E7" s="6">
        <v>10544.48</v>
      </c>
      <c r="F7" s="6">
        <v>10544.48</v>
      </c>
      <c r="G7" s="6">
        <v>10544.48</v>
      </c>
      <c r="H7" s="6">
        <v>10544.48</v>
      </c>
      <c r="I7" s="6">
        <v>10544.48</v>
      </c>
      <c r="J7" s="6">
        <v>10669.57</v>
      </c>
      <c r="K7" s="6">
        <v>10655.24</v>
      </c>
      <c r="L7" s="6">
        <v>10655.24</v>
      </c>
      <c r="M7" s="6">
        <v>10655.24</v>
      </c>
      <c r="N7" s="6">
        <f>SUM(B7:M7)</f>
        <v>126991.12999999999</v>
      </c>
      <c r="P7" s="76" t="s">
        <v>1</v>
      </c>
      <c r="Q7" s="76">
        <f>N7</f>
        <v>126991.12999999999</v>
      </c>
      <c r="R7" s="73"/>
      <c r="S7" s="73"/>
      <c r="T7" s="73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75"/>
      <c r="Q8" s="75"/>
      <c r="R8" s="73"/>
      <c r="S8" s="73"/>
      <c r="T8" s="73"/>
    </row>
    <row r="9" spans="1:20" ht="15.75">
      <c r="A9" s="7" t="s">
        <v>15</v>
      </c>
      <c r="B9" s="7">
        <v>10065.12</v>
      </c>
      <c r="C9" s="7">
        <v>7466.19</v>
      </c>
      <c r="D9" s="7">
        <v>9864.1</v>
      </c>
      <c r="E9" s="7">
        <v>8935.15</v>
      </c>
      <c r="F9" s="7">
        <v>13603.48</v>
      </c>
      <c r="G9" s="7">
        <v>10061.99</v>
      </c>
      <c r="H9" s="7">
        <v>8477.15</v>
      </c>
      <c r="I9" s="7">
        <v>9920.4</v>
      </c>
      <c r="J9" s="7">
        <v>11404.11</v>
      </c>
      <c r="K9" s="7">
        <v>8527.28</v>
      </c>
      <c r="L9" s="7">
        <v>9416.04</v>
      </c>
      <c r="M9" s="7">
        <v>9352.87</v>
      </c>
      <c r="N9" s="7">
        <f>SUM(B9:M9)</f>
        <v>117093.88</v>
      </c>
      <c r="P9" s="77" t="s">
        <v>15</v>
      </c>
      <c r="Q9" s="77">
        <f>N9</f>
        <v>117093.88</v>
      </c>
      <c r="R9" s="73"/>
      <c r="S9" s="73"/>
      <c r="T9" s="73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78"/>
      <c r="Q10" s="79"/>
      <c r="R10" s="73"/>
      <c r="S10" s="73"/>
      <c r="T10" s="73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80"/>
      <c r="Q11" s="81"/>
      <c r="R11" s="73"/>
      <c r="S11" s="73"/>
      <c r="T11" s="73"/>
    </row>
    <row r="12" spans="1:20" ht="15.75">
      <c r="A12" s="10" t="s">
        <v>16</v>
      </c>
      <c r="B12" s="10">
        <f>SUM(B38)</f>
        <v>7919.67</v>
      </c>
      <c r="C12" s="10">
        <f aca="true" t="shared" si="0" ref="C12:M12">C38</f>
        <v>8694.86</v>
      </c>
      <c r="D12" s="10">
        <f t="shared" si="0"/>
        <v>7183.94</v>
      </c>
      <c r="E12" s="10">
        <f t="shared" si="0"/>
        <v>9132.11</v>
      </c>
      <c r="F12" s="10">
        <f t="shared" si="0"/>
        <v>6427.72</v>
      </c>
      <c r="G12" s="10">
        <f t="shared" si="0"/>
        <v>6884.240000000001</v>
      </c>
      <c r="H12" s="10">
        <f t="shared" si="0"/>
        <v>9533.04</v>
      </c>
      <c r="I12" s="10">
        <f t="shared" si="0"/>
        <v>9625.29</v>
      </c>
      <c r="J12" s="10">
        <f t="shared" si="0"/>
        <v>9565.38</v>
      </c>
      <c r="K12" s="10">
        <f t="shared" si="0"/>
        <v>7571.27</v>
      </c>
      <c r="L12" s="10">
        <f t="shared" si="0"/>
        <v>7461.92</v>
      </c>
      <c r="M12" s="10">
        <f t="shared" si="0"/>
        <v>8559.900000000001</v>
      </c>
      <c r="N12" s="10">
        <f>SUM(B12:M12)</f>
        <v>98559.34</v>
      </c>
      <c r="P12" s="82" t="s">
        <v>60</v>
      </c>
      <c r="Q12" s="94">
        <f>Q4+Q7-Q9</f>
        <v>27745.858800000045</v>
      </c>
      <c r="R12" s="73"/>
      <c r="S12" s="73"/>
      <c r="T12" s="73"/>
    </row>
    <row r="13" spans="16:20" ht="15">
      <c r="P13" s="73"/>
      <c r="Q13" s="73"/>
      <c r="R13" s="73"/>
      <c r="S13" s="73"/>
      <c r="T13" s="73"/>
    </row>
    <row r="14" spans="1:20" ht="15.75">
      <c r="A14" s="11" t="s">
        <v>20</v>
      </c>
      <c r="B14" s="11">
        <f aca="true" t="shared" si="1" ref="B14:G14">B9-B12</f>
        <v>2145.4500000000007</v>
      </c>
      <c r="C14" s="11">
        <f t="shared" si="1"/>
        <v>-1228.670000000001</v>
      </c>
      <c r="D14" s="11">
        <f t="shared" si="1"/>
        <v>2680.1600000000008</v>
      </c>
      <c r="E14" s="11">
        <f t="shared" si="1"/>
        <v>-196.96000000000095</v>
      </c>
      <c r="F14" s="11">
        <f t="shared" si="1"/>
        <v>7175.759999999999</v>
      </c>
      <c r="G14" s="11">
        <f t="shared" si="1"/>
        <v>3177.749999999999</v>
      </c>
      <c r="H14" s="11">
        <f aca="true" t="shared" si="2" ref="H14:M14">H9-H12</f>
        <v>-1055.8900000000012</v>
      </c>
      <c r="I14" s="11">
        <f t="shared" si="2"/>
        <v>295.10999999999876</v>
      </c>
      <c r="J14" s="11">
        <f t="shared" si="2"/>
        <v>1838.7300000000014</v>
      </c>
      <c r="K14" s="11">
        <f t="shared" si="2"/>
        <v>956.0100000000002</v>
      </c>
      <c r="L14" s="11">
        <f t="shared" si="2"/>
        <v>1954.1200000000008</v>
      </c>
      <c r="M14" s="11">
        <f t="shared" si="2"/>
        <v>792.9699999999993</v>
      </c>
      <c r="N14" s="11">
        <f>SUM(B14:M14)</f>
        <v>18534.54</v>
      </c>
      <c r="P14" s="83"/>
      <c r="Q14" s="83"/>
      <c r="R14" s="73"/>
      <c r="S14" s="73"/>
      <c r="T14" s="73"/>
    </row>
    <row r="15" spans="16:20" ht="15.75">
      <c r="P15" s="83"/>
      <c r="Q15" s="83"/>
      <c r="R15" s="73"/>
      <c r="S15" s="73"/>
      <c r="T15" s="73"/>
    </row>
    <row r="16" spans="1:20" ht="15.75">
      <c r="A16" s="24" t="s">
        <v>60</v>
      </c>
      <c r="B16" s="25">
        <f>C4+B7-B9</f>
        <v>18327.968800000046</v>
      </c>
      <c r="C16" s="24">
        <f aca="true" t="shared" si="3" ref="C16:M16">B16+C7-C9</f>
        <v>21406.258800000047</v>
      </c>
      <c r="D16" s="25">
        <f t="shared" si="3"/>
        <v>22086.638800000044</v>
      </c>
      <c r="E16" s="24">
        <f t="shared" si="3"/>
        <v>23695.968800000046</v>
      </c>
      <c r="F16" s="25">
        <f t="shared" si="3"/>
        <v>20636.968800000042</v>
      </c>
      <c r="G16" s="24">
        <f t="shared" si="3"/>
        <v>21119.458800000044</v>
      </c>
      <c r="H16" s="25">
        <f t="shared" si="3"/>
        <v>23186.788800000046</v>
      </c>
      <c r="I16" s="24">
        <f t="shared" si="3"/>
        <v>23810.868800000047</v>
      </c>
      <c r="J16" s="25">
        <f t="shared" si="3"/>
        <v>23076.328800000047</v>
      </c>
      <c r="K16" s="24">
        <f t="shared" si="3"/>
        <v>25204.288800000046</v>
      </c>
      <c r="L16" s="25">
        <f t="shared" si="3"/>
        <v>26443.488800000043</v>
      </c>
      <c r="M16" s="24">
        <f t="shared" si="3"/>
        <v>27745.858800000038</v>
      </c>
      <c r="N16" s="25">
        <f>C4+N7-N9</f>
        <v>27745.858800000045</v>
      </c>
      <c r="P16" s="84" t="s">
        <v>116</v>
      </c>
      <c r="Q16" s="84">
        <f>N12</f>
        <v>98559.34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128</v>
      </c>
    </row>
    <row r="21" spans="1:20" ht="15.75">
      <c r="A21" s="3" t="s">
        <v>41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445.9356</v>
      </c>
      <c r="R21" s="73"/>
      <c r="S21" s="73"/>
      <c r="T21" s="73"/>
    </row>
    <row r="22" spans="1:20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8">SUM(B22:M22)</f>
        <v>0</v>
      </c>
      <c r="P22" s="75" t="s">
        <v>44</v>
      </c>
      <c r="Q22" s="75">
        <f>N21</f>
        <v>529.5300000000001</v>
      </c>
      <c r="R22" s="73"/>
      <c r="S22" s="73"/>
      <c r="T22" s="73"/>
    </row>
    <row r="23" spans="1:20" ht="15.75">
      <c r="A23" s="3" t="s">
        <v>56</v>
      </c>
      <c r="B23" s="3">
        <v>913.71</v>
      </c>
      <c r="C23" s="3">
        <v>750.15</v>
      </c>
      <c r="D23" s="3">
        <v>750.15</v>
      </c>
      <c r="E23" s="3">
        <v>750.15</v>
      </c>
      <c r="F23" s="3">
        <v>750.15</v>
      </c>
      <c r="G23" s="3">
        <v>750.15</v>
      </c>
      <c r="H23" s="3">
        <v>1481.22</v>
      </c>
      <c r="I23" s="3">
        <v>750.15</v>
      </c>
      <c r="J23" s="3">
        <v>825.16</v>
      </c>
      <c r="K23" s="3">
        <v>825.16</v>
      </c>
      <c r="L23" s="3">
        <v>825.16</v>
      </c>
      <c r="M23" s="3">
        <v>825.16</v>
      </c>
      <c r="N23" s="3">
        <f t="shared" si="4"/>
        <v>10196.47</v>
      </c>
      <c r="P23" s="75" t="s">
        <v>72</v>
      </c>
      <c r="Q23" s="75">
        <f>N27</f>
        <v>733.86</v>
      </c>
      <c r="R23" s="73"/>
      <c r="S23" s="73"/>
      <c r="T23" s="73"/>
    </row>
    <row r="24" spans="1:20" ht="15.75">
      <c r="A24" s="3" t="s">
        <v>58</v>
      </c>
      <c r="B24" s="3">
        <v>365.3</v>
      </c>
      <c r="C24" s="3">
        <v>374.66</v>
      </c>
      <c r="D24" s="3">
        <v>374.66</v>
      </c>
      <c r="E24" s="3">
        <v>407.44</v>
      </c>
      <c r="F24" s="3">
        <v>355.93</v>
      </c>
      <c r="G24" s="3">
        <v>402.76</v>
      </c>
      <c r="H24" s="3">
        <v>430.86</v>
      </c>
      <c r="I24" s="3">
        <v>393.4</v>
      </c>
      <c r="J24" s="3">
        <v>453.39</v>
      </c>
      <c r="K24" s="3">
        <v>474</v>
      </c>
      <c r="L24" s="3">
        <v>370.96</v>
      </c>
      <c r="M24" s="3">
        <v>474</v>
      </c>
      <c r="N24" s="3">
        <f t="shared" si="4"/>
        <v>4877.36</v>
      </c>
      <c r="P24" s="75" t="s">
        <v>62</v>
      </c>
      <c r="Q24" s="75">
        <f>N26</f>
        <v>1214.03</v>
      </c>
      <c r="R24" s="73"/>
      <c r="S24" s="73"/>
      <c r="T24" s="73"/>
    </row>
    <row r="25" spans="1:20" ht="15.75">
      <c r="A25" s="3" t="s">
        <v>53</v>
      </c>
      <c r="B25" s="3">
        <v>914.5</v>
      </c>
      <c r="C25" s="3">
        <v>868.26</v>
      </c>
      <c r="D25" s="3">
        <v>892.58</v>
      </c>
      <c r="E25" s="3">
        <v>1082.42</v>
      </c>
      <c r="F25" s="3">
        <v>694.04</v>
      </c>
      <c r="G25" s="3">
        <v>546.43</v>
      </c>
      <c r="H25" s="3">
        <v>939.25</v>
      </c>
      <c r="I25" s="3">
        <v>705.15</v>
      </c>
      <c r="J25" s="3">
        <v>752.7</v>
      </c>
      <c r="K25" s="3">
        <v>758.92</v>
      </c>
      <c r="L25" s="3">
        <v>727.8</v>
      </c>
      <c r="M25" s="3">
        <v>759.24</v>
      </c>
      <c r="N25" s="3">
        <f t="shared" si="4"/>
        <v>9641.289999999999</v>
      </c>
      <c r="P25" s="75" t="s">
        <v>79</v>
      </c>
      <c r="Q25" s="75">
        <f>N29</f>
        <v>2117.5899999999997</v>
      </c>
      <c r="R25" s="73"/>
      <c r="S25" s="73"/>
      <c r="T25" s="73"/>
    </row>
    <row r="26" spans="1:20" ht="15.75">
      <c r="A26" s="3" t="s">
        <v>70</v>
      </c>
      <c r="B26" s="3">
        <v>133</v>
      </c>
      <c r="C26" s="3">
        <v>108.27</v>
      </c>
      <c r="D26" s="3"/>
      <c r="E26" s="3"/>
      <c r="F26" s="3"/>
      <c r="G26" s="3"/>
      <c r="H26" s="3">
        <v>5</v>
      </c>
      <c r="I26" s="3">
        <v>332.08</v>
      </c>
      <c r="J26" s="3">
        <v>625.42</v>
      </c>
      <c r="K26" s="3">
        <v>8.53</v>
      </c>
      <c r="L26" s="3"/>
      <c r="M26" s="3">
        <v>1.73</v>
      </c>
      <c r="N26" s="3">
        <f t="shared" si="4"/>
        <v>1214.03</v>
      </c>
      <c r="P26" s="107" t="s">
        <v>63</v>
      </c>
      <c r="Q26" s="90">
        <f>N30</f>
        <v>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>
        <v>706.2</v>
      </c>
      <c r="J27" s="3"/>
      <c r="K27" s="3"/>
      <c r="L27" s="3"/>
      <c r="M27" s="3"/>
      <c r="N27" s="3">
        <f t="shared" si="4"/>
        <v>733.86</v>
      </c>
      <c r="P27" s="91" t="s">
        <v>118</v>
      </c>
      <c r="Q27" s="75">
        <f>N34</f>
        <v>0</v>
      </c>
      <c r="R27" s="73"/>
      <c r="S27" s="73"/>
      <c r="T27" s="73"/>
    </row>
    <row r="28" spans="1:20" ht="15.75">
      <c r="A28" s="3" t="s">
        <v>77</v>
      </c>
      <c r="B28" s="3">
        <v>1591.09</v>
      </c>
      <c r="C28" s="3">
        <v>1591.09</v>
      </c>
      <c r="D28" s="3">
        <v>1671.61</v>
      </c>
      <c r="E28" s="3">
        <v>2225.25</v>
      </c>
      <c r="F28" s="3">
        <v>1032.86</v>
      </c>
      <c r="G28" s="3">
        <v>345.97</v>
      </c>
      <c r="H28" s="3">
        <v>1039.99</v>
      </c>
      <c r="I28" s="3">
        <v>1039.99</v>
      </c>
      <c r="J28" s="3">
        <v>1039.99</v>
      </c>
      <c r="K28" s="3">
        <v>1039.99</v>
      </c>
      <c r="L28" s="3">
        <v>1039.99</v>
      </c>
      <c r="M28" s="3">
        <v>1039.99</v>
      </c>
      <c r="N28" s="3">
        <f t="shared" si="4"/>
        <v>14697.809999999998</v>
      </c>
      <c r="P28" s="93" t="s">
        <v>120</v>
      </c>
      <c r="Q28" s="92">
        <f>N35</f>
        <v>0</v>
      </c>
      <c r="R28" s="73"/>
      <c r="S28" s="73"/>
      <c r="T28" s="73"/>
    </row>
    <row r="29" spans="1:20" ht="15.75">
      <c r="A29" s="3" t="s">
        <v>79</v>
      </c>
      <c r="B29" s="3">
        <v>158.04</v>
      </c>
      <c r="C29" s="3">
        <v>159.15</v>
      </c>
      <c r="D29" s="3">
        <v>159.15</v>
      </c>
      <c r="E29" s="3">
        <v>159.05</v>
      </c>
      <c r="F29" s="3">
        <v>159.2</v>
      </c>
      <c r="G29" s="3">
        <v>310.5</v>
      </c>
      <c r="H29" s="3">
        <v>158.04</v>
      </c>
      <c r="I29" s="3">
        <v>158.04</v>
      </c>
      <c r="J29" s="3">
        <v>173.84</v>
      </c>
      <c r="K29" s="3">
        <v>173.84</v>
      </c>
      <c r="L29" s="3">
        <v>173.84</v>
      </c>
      <c r="M29" s="3">
        <v>174.9</v>
      </c>
      <c r="N29" s="3">
        <f t="shared" si="4"/>
        <v>2117.5899999999997</v>
      </c>
      <c r="P29" s="93" t="s">
        <v>113</v>
      </c>
      <c r="Q29" s="93">
        <f>N36</f>
        <v>66.66</v>
      </c>
      <c r="R29" s="73"/>
      <c r="S29" s="73"/>
      <c r="T29" s="73"/>
    </row>
    <row r="30" spans="1:20" ht="15.7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N37</f>
        <v>0</v>
      </c>
      <c r="S30" s="49"/>
      <c r="T30" s="73"/>
    </row>
    <row r="31" spans="1:20" ht="15.75">
      <c r="A31" s="99" t="s">
        <v>188</v>
      </c>
      <c r="B31" s="3">
        <v>3082.13</v>
      </c>
      <c r="C31" s="3">
        <v>3594.07</v>
      </c>
      <c r="D31" s="3">
        <v>2543.7</v>
      </c>
      <c r="E31" s="3">
        <v>3270.66</v>
      </c>
      <c r="F31" s="3">
        <v>2605.6</v>
      </c>
      <c r="G31" s="3">
        <v>3425.65</v>
      </c>
      <c r="H31" s="3">
        <v>4173.26</v>
      </c>
      <c r="I31" s="3">
        <v>4229.52</v>
      </c>
      <c r="J31" s="3">
        <v>4333.13</v>
      </c>
      <c r="K31" s="3">
        <v>3272.3</v>
      </c>
      <c r="L31" s="3">
        <v>3305.84</v>
      </c>
      <c r="M31" s="3">
        <v>4038.45</v>
      </c>
      <c r="N31" s="3">
        <f t="shared" si="4"/>
        <v>41874.31</v>
      </c>
      <c r="P31" s="91" t="s">
        <v>119</v>
      </c>
      <c r="Q31" s="92">
        <f>SUM(Q21:Q30)</f>
        <v>5107.605599999999</v>
      </c>
      <c r="S31" s="49"/>
      <c r="T31" s="73"/>
    </row>
    <row r="32" spans="1:14" ht="12.75">
      <c r="A32" s="99" t="s">
        <v>189</v>
      </c>
      <c r="B32" s="3">
        <v>690.94</v>
      </c>
      <c r="C32" s="3">
        <v>1085.41</v>
      </c>
      <c r="D32" s="3">
        <v>786.64</v>
      </c>
      <c r="E32" s="3">
        <v>1173.56</v>
      </c>
      <c r="F32" s="3">
        <v>786.89</v>
      </c>
      <c r="G32" s="3">
        <v>1034.55</v>
      </c>
      <c r="H32" s="3">
        <v>1260.32</v>
      </c>
      <c r="I32" s="3">
        <v>1277.32</v>
      </c>
      <c r="J32" s="3">
        <v>1308.6</v>
      </c>
      <c r="K32" s="3">
        <v>988.23</v>
      </c>
      <c r="L32" s="3">
        <v>998.36</v>
      </c>
      <c r="M32" s="3">
        <v>1219.61</v>
      </c>
      <c r="N32" s="3">
        <f t="shared" si="4"/>
        <v>12610.43</v>
      </c>
    </row>
    <row r="33" spans="1:14" ht="12.75">
      <c r="A33" s="3" t="s">
        <v>106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103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104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112</v>
      </c>
      <c r="B36" s="3"/>
      <c r="C36" s="3">
        <v>66.66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66.66</v>
      </c>
    </row>
    <row r="37" spans="1:14" ht="12.75">
      <c r="A37" s="99" t="s">
        <v>114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</row>
    <row r="38" spans="1:14" ht="12.75">
      <c r="A38" s="3" t="s">
        <v>19</v>
      </c>
      <c r="B38" s="3">
        <f>SUM(B21:B37)</f>
        <v>7919.67</v>
      </c>
      <c r="C38" s="3">
        <f aca="true" t="shared" si="5" ref="C38:M38">SUM(C20:C37)</f>
        <v>8694.86</v>
      </c>
      <c r="D38" s="3">
        <f t="shared" si="5"/>
        <v>7183.94</v>
      </c>
      <c r="E38" s="3">
        <f t="shared" si="5"/>
        <v>9132.11</v>
      </c>
      <c r="F38" s="3">
        <f t="shared" si="5"/>
        <v>6427.72</v>
      </c>
      <c r="G38" s="3">
        <f t="shared" si="5"/>
        <v>6884.240000000001</v>
      </c>
      <c r="H38" s="3">
        <f t="shared" si="5"/>
        <v>9533.04</v>
      </c>
      <c r="I38" s="3">
        <f t="shared" si="5"/>
        <v>9625.29</v>
      </c>
      <c r="J38" s="3">
        <f t="shared" si="5"/>
        <v>9565.38</v>
      </c>
      <c r="K38" s="3">
        <f t="shared" si="5"/>
        <v>7571.27</v>
      </c>
      <c r="L38" s="3">
        <f t="shared" si="5"/>
        <v>7461.92</v>
      </c>
      <c r="M38" s="3">
        <f t="shared" si="5"/>
        <v>8559.900000000001</v>
      </c>
      <c r="N38" s="3">
        <f t="shared" si="4"/>
        <v>98559.34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14" max="14" width="10.00390625" style="0" customWidth="1"/>
    <col min="15" max="15" width="11.7109375" style="0" customWidth="1"/>
    <col min="16" max="16" width="29.8515625" style="0" customWidth="1"/>
    <col min="17" max="17" width="12.421875" style="0" customWidth="1"/>
  </cols>
  <sheetData>
    <row r="1" ht="12.75">
      <c r="A1" s="47" t="s">
        <v>191</v>
      </c>
    </row>
    <row r="2" spans="1:20" ht="15">
      <c r="A2" s="2" t="s">
        <v>26</v>
      </c>
      <c r="E2" t="s">
        <v>22</v>
      </c>
      <c r="H2" s="13">
        <v>866</v>
      </c>
      <c r="P2" s="2" t="s">
        <v>153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12">
        <f>'[1]4'!$N$16</f>
        <v>32866.39199999999</v>
      </c>
      <c r="P4" s="73" t="s">
        <v>111</v>
      </c>
      <c r="Q4" s="74">
        <f>C4</f>
        <v>32866.39199999999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6">
        <v>10212.9</v>
      </c>
      <c r="C7" s="6">
        <v>10212.9</v>
      </c>
      <c r="D7" s="6">
        <v>10212.9</v>
      </c>
      <c r="E7" s="6">
        <v>10212.9</v>
      </c>
      <c r="F7" s="6">
        <v>10212.9</v>
      </c>
      <c r="G7" s="6">
        <v>10212.9</v>
      </c>
      <c r="H7" s="6">
        <v>10212.9</v>
      </c>
      <c r="I7" s="6">
        <v>10212.9</v>
      </c>
      <c r="J7" s="6">
        <v>10334.05</v>
      </c>
      <c r="K7" s="6">
        <v>10334.05</v>
      </c>
      <c r="L7" s="6">
        <v>10334.05</v>
      </c>
      <c r="M7" s="6">
        <v>10334.05</v>
      </c>
      <c r="N7" s="6">
        <f>SUM(B7:M7)</f>
        <v>123039.40000000001</v>
      </c>
      <c r="P7" s="76" t="s">
        <v>1</v>
      </c>
      <c r="Q7" s="76">
        <f>N7</f>
        <v>123039.40000000001</v>
      </c>
      <c r="R7" s="73"/>
      <c r="S7" s="73"/>
      <c r="T7" s="73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75"/>
      <c r="Q8" s="75"/>
      <c r="R8" s="73"/>
      <c r="S8" s="73"/>
      <c r="T8" s="73"/>
    </row>
    <row r="9" spans="1:20" ht="15.75">
      <c r="A9" s="7" t="s">
        <v>15</v>
      </c>
      <c r="B9" s="7">
        <v>9842.17</v>
      </c>
      <c r="C9" s="7">
        <v>4496.62</v>
      </c>
      <c r="D9" s="7">
        <v>7326.87</v>
      </c>
      <c r="E9" s="7">
        <v>5983.9</v>
      </c>
      <c r="F9" s="7">
        <v>9081.71</v>
      </c>
      <c r="G9" s="7">
        <v>8914.06</v>
      </c>
      <c r="H9" s="7">
        <v>30952.71</v>
      </c>
      <c r="I9" s="7">
        <v>7062.39</v>
      </c>
      <c r="J9" s="7">
        <v>12272.31</v>
      </c>
      <c r="K9" s="7">
        <v>7129.06</v>
      </c>
      <c r="L9" s="7">
        <v>9099.09</v>
      </c>
      <c r="M9" s="7">
        <v>7007.88</v>
      </c>
      <c r="N9" s="7">
        <f>SUM(B9:M9)</f>
        <v>119168.76999999999</v>
      </c>
      <c r="P9" s="77" t="s">
        <v>15</v>
      </c>
      <c r="Q9" s="77">
        <f>N9</f>
        <v>119168.76999999999</v>
      </c>
      <c r="R9" s="73"/>
      <c r="S9" s="73"/>
      <c r="T9" s="73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78"/>
      <c r="Q10" s="79"/>
      <c r="R10" s="73"/>
      <c r="S10" s="73"/>
      <c r="T10" s="73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80"/>
      <c r="Q11" s="81"/>
      <c r="R11" s="73"/>
      <c r="S11" s="73"/>
      <c r="T11" s="73"/>
    </row>
    <row r="12" spans="1:20" ht="15.75">
      <c r="A12" s="10" t="s">
        <v>16</v>
      </c>
      <c r="B12" s="10">
        <f>SUM(B39)</f>
        <v>8119.450000000001</v>
      </c>
      <c r="C12" s="10">
        <f aca="true" t="shared" si="0" ref="C12:M12">C39</f>
        <v>8486.18</v>
      </c>
      <c r="D12" s="10">
        <f t="shared" si="0"/>
        <v>7006.08</v>
      </c>
      <c r="E12" s="10">
        <f t="shared" si="0"/>
        <v>8907.75</v>
      </c>
      <c r="F12" s="10">
        <f t="shared" si="0"/>
        <v>24791.88</v>
      </c>
      <c r="G12" s="10">
        <f t="shared" si="0"/>
        <v>6715.38</v>
      </c>
      <c r="H12" s="10">
        <f t="shared" si="0"/>
        <v>62405.36</v>
      </c>
      <c r="I12" s="10">
        <f t="shared" si="0"/>
        <v>10919.57</v>
      </c>
      <c r="J12" s="10">
        <f t="shared" si="0"/>
        <v>8845.210000000001</v>
      </c>
      <c r="K12" s="10">
        <f t="shared" si="0"/>
        <v>7384.67</v>
      </c>
      <c r="L12" s="10">
        <f t="shared" si="0"/>
        <v>7277.56</v>
      </c>
      <c r="M12" s="10">
        <f t="shared" si="0"/>
        <v>8410.550000000001</v>
      </c>
      <c r="N12" s="10">
        <f>SUM(B12:M12)</f>
        <v>169269.63999999998</v>
      </c>
      <c r="P12" s="82" t="s">
        <v>60</v>
      </c>
      <c r="Q12" s="82">
        <f>Q7+Q4-Q9</f>
        <v>36737.022000000026</v>
      </c>
      <c r="R12" s="73"/>
      <c r="S12" s="73"/>
      <c r="T12" s="73"/>
    </row>
    <row r="13" spans="16:20" ht="15">
      <c r="P13" s="73"/>
      <c r="Q13" s="73"/>
      <c r="R13" s="73"/>
      <c r="S13" s="73"/>
      <c r="T13" s="73"/>
    </row>
    <row r="14" spans="1:20" ht="15.75">
      <c r="A14" s="11" t="s">
        <v>20</v>
      </c>
      <c r="B14" s="11">
        <f aca="true" t="shared" si="1" ref="B14:G14">B9-B12</f>
        <v>1722.7199999999993</v>
      </c>
      <c r="C14" s="11">
        <f t="shared" si="1"/>
        <v>-3989.5600000000004</v>
      </c>
      <c r="D14" s="11">
        <f t="shared" si="1"/>
        <v>320.78999999999996</v>
      </c>
      <c r="E14" s="11">
        <f t="shared" si="1"/>
        <v>-2923.8500000000004</v>
      </c>
      <c r="F14" s="11">
        <f t="shared" si="1"/>
        <v>-15710.170000000002</v>
      </c>
      <c r="G14" s="11">
        <f t="shared" si="1"/>
        <v>2198.6799999999994</v>
      </c>
      <c r="H14" s="11">
        <f aca="true" t="shared" si="2" ref="H14:M14">H9-H12</f>
        <v>-31452.65</v>
      </c>
      <c r="I14" s="11">
        <f t="shared" si="2"/>
        <v>-3857.1799999999994</v>
      </c>
      <c r="J14" s="11">
        <f t="shared" si="2"/>
        <v>3427.0999999999985</v>
      </c>
      <c r="K14" s="11">
        <f t="shared" si="2"/>
        <v>-255.60999999999967</v>
      </c>
      <c r="L14" s="11">
        <f t="shared" si="2"/>
        <v>1821.5299999999997</v>
      </c>
      <c r="M14" s="11">
        <f t="shared" si="2"/>
        <v>-1402.670000000001</v>
      </c>
      <c r="N14" s="11">
        <f>SUM(B14:M14)</f>
        <v>-50100.87000000001</v>
      </c>
      <c r="P14" s="83"/>
      <c r="Q14" s="83"/>
      <c r="R14" s="73"/>
      <c r="S14" s="73"/>
      <c r="T14" s="73"/>
    </row>
    <row r="15" spans="16:20" ht="15.75">
      <c r="P15" s="83"/>
      <c r="Q15" s="83"/>
      <c r="R15" s="73"/>
      <c r="S15" s="73"/>
      <c r="T15" s="73"/>
    </row>
    <row r="16" spans="1:20" ht="15.75">
      <c r="A16" s="24" t="s">
        <v>60</v>
      </c>
      <c r="B16" s="25">
        <f>C4+B7-B9</f>
        <v>33237.121999999996</v>
      </c>
      <c r="C16" s="24">
        <f aca="true" t="shared" si="3" ref="C16:H16">B16+C7-C9</f>
        <v>38953.401999999995</v>
      </c>
      <c r="D16" s="25">
        <f t="shared" si="3"/>
        <v>41839.43199999999</v>
      </c>
      <c r="E16" s="24">
        <f t="shared" si="3"/>
        <v>46068.43199999999</v>
      </c>
      <c r="F16" s="25">
        <f t="shared" si="3"/>
        <v>47199.621999999996</v>
      </c>
      <c r="G16" s="24">
        <f t="shared" si="3"/>
        <v>48498.462</v>
      </c>
      <c r="H16" s="25">
        <f t="shared" si="3"/>
        <v>27758.652000000002</v>
      </c>
      <c r="I16" s="24">
        <f>H16+I7-I9</f>
        <v>30909.162000000004</v>
      </c>
      <c r="J16" s="25">
        <f>I16+J7-J9</f>
        <v>28970.902000000002</v>
      </c>
      <c r="K16" s="24">
        <f>J16+K7-K9</f>
        <v>32175.892000000003</v>
      </c>
      <c r="L16" s="25">
        <f>K16+L7-L9</f>
        <v>33410.852</v>
      </c>
      <c r="M16" s="24">
        <f>L16+M7-M9</f>
        <v>36737.022000000004</v>
      </c>
      <c r="N16" s="25">
        <f>C4+N7-N9</f>
        <v>36737.022000000026</v>
      </c>
      <c r="P16" s="84" t="s">
        <v>116</v>
      </c>
      <c r="Q16" s="84">
        <f>N12</f>
        <v>169269.63999999998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124</v>
      </c>
    </row>
    <row r="21" spans="1:20" ht="15.75">
      <c r="A21" s="3" t="s">
        <v>41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13203.687599999997</v>
      </c>
      <c r="R21" s="73"/>
      <c r="S21" s="73"/>
      <c r="T21" s="73"/>
    </row>
    <row r="22" spans="1:20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>SUM(B22:M22)</f>
        <v>0</v>
      </c>
      <c r="P22" s="75" t="s">
        <v>44</v>
      </c>
      <c r="Q22" s="75">
        <f>N21</f>
        <v>529.5300000000001</v>
      </c>
      <c r="R22" s="73"/>
      <c r="S22" s="73"/>
      <c r="T22" s="73" t="s">
        <v>129</v>
      </c>
    </row>
    <row r="23" spans="1:20" ht="15.75">
      <c r="A23" s="3" t="s">
        <v>56</v>
      </c>
      <c r="B23" s="3">
        <v>891</v>
      </c>
      <c r="C23" s="3">
        <v>731.56</v>
      </c>
      <c r="D23" s="3">
        <v>731.56</v>
      </c>
      <c r="E23" s="3">
        <v>731.56</v>
      </c>
      <c r="F23" s="3">
        <v>731.56</v>
      </c>
      <c r="G23" s="3">
        <v>731.56</v>
      </c>
      <c r="H23" s="3">
        <v>1444.52</v>
      </c>
      <c r="I23" s="3">
        <v>731.56</v>
      </c>
      <c r="J23" s="3">
        <v>804.72</v>
      </c>
      <c r="K23" s="3">
        <v>804.72</v>
      </c>
      <c r="L23" s="3">
        <v>804.72</v>
      </c>
      <c r="M23" s="3">
        <v>804.72</v>
      </c>
      <c r="N23" s="3">
        <f aca="true" t="shared" si="4" ref="N23:N39">SUM(B23:M23)</f>
        <v>9943.759999999998</v>
      </c>
      <c r="P23" s="75" t="s">
        <v>72</v>
      </c>
      <c r="Q23" s="75">
        <f>N27</f>
        <v>27.66</v>
      </c>
      <c r="R23" s="73"/>
      <c r="S23" s="73"/>
      <c r="T23" s="73"/>
    </row>
    <row r="24" spans="1:20" ht="15.75">
      <c r="A24" s="3" t="s">
        <v>55</v>
      </c>
      <c r="B24" s="3">
        <v>356.25</v>
      </c>
      <c r="C24" s="3">
        <v>365.38</v>
      </c>
      <c r="D24" s="3">
        <v>365.38</v>
      </c>
      <c r="E24" s="3">
        <v>397.35</v>
      </c>
      <c r="F24" s="3">
        <v>347.11</v>
      </c>
      <c r="G24" s="3">
        <v>392.78</v>
      </c>
      <c r="H24" s="3">
        <v>420.19</v>
      </c>
      <c r="I24" s="3">
        <v>383.65</v>
      </c>
      <c r="J24" s="3">
        <v>442.16</v>
      </c>
      <c r="K24" s="3">
        <v>462.26</v>
      </c>
      <c r="L24" s="3">
        <v>361.77</v>
      </c>
      <c r="M24" s="3">
        <v>462.26</v>
      </c>
      <c r="N24" s="3">
        <f t="shared" si="4"/>
        <v>4756.540000000001</v>
      </c>
      <c r="P24" s="75" t="s">
        <v>62</v>
      </c>
      <c r="Q24" s="75">
        <f>N26</f>
        <v>72796.62999999999</v>
      </c>
      <c r="R24" s="73"/>
      <c r="S24" s="73"/>
      <c r="T24" s="73" t="s">
        <v>130</v>
      </c>
    </row>
    <row r="25" spans="1:20" ht="15.75">
      <c r="A25" s="3" t="s">
        <v>53</v>
      </c>
      <c r="B25" s="3">
        <v>891.84</v>
      </c>
      <c r="C25" s="3">
        <v>846.75</v>
      </c>
      <c r="D25" s="3">
        <v>870.47</v>
      </c>
      <c r="E25" s="3">
        <v>1055.92</v>
      </c>
      <c r="F25" s="3">
        <v>676.84</v>
      </c>
      <c r="G25" s="3">
        <v>532.9</v>
      </c>
      <c r="H25" s="3">
        <v>915.98</v>
      </c>
      <c r="I25" s="3">
        <v>689.63</v>
      </c>
      <c r="J25" s="3">
        <v>734.05</v>
      </c>
      <c r="K25" s="3">
        <v>740.12</v>
      </c>
      <c r="L25" s="3">
        <v>709.77</v>
      </c>
      <c r="M25" s="3">
        <v>740.43</v>
      </c>
      <c r="N25" s="3">
        <f t="shared" si="4"/>
        <v>9404.7</v>
      </c>
      <c r="P25" s="75" t="s">
        <v>79</v>
      </c>
      <c r="Q25" s="75">
        <f>N29</f>
        <v>2065.15</v>
      </c>
      <c r="R25" s="73"/>
      <c r="S25" s="73"/>
      <c r="T25" s="73"/>
    </row>
    <row r="26" spans="1:20" ht="15.75">
      <c r="A26" s="3" t="s">
        <v>70</v>
      </c>
      <c r="B26" s="3">
        <v>524</v>
      </c>
      <c r="C26" s="3">
        <v>108.27</v>
      </c>
      <c r="D26" s="3"/>
      <c r="E26" s="3"/>
      <c r="F26" s="3">
        <v>18522.34</v>
      </c>
      <c r="G26" s="3"/>
      <c r="H26" s="3">
        <v>53112.26</v>
      </c>
      <c r="I26" s="3">
        <v>332.08</v>
      </c>
      <c r="J26" s="3">
        <v>125.42</v>
      </c>
      <c r="K26" s="3">
        <v>8.53</v>
      </c>
      <c r="L26" s="3"/>
      <c r="M26" s="3">
        <v>63.73</v>
      </c>
      <c r="N26" s="3">
        <f t="shared" si="4"/>
        <v>72796.62999999999</v>
      </c>
      <c r="P26" s="107" t="s">
        <v>63</v>
      </c>
      <c r="Q26" s="90">
        <f>N30</f>
        <v>0</v>
      </c>
      <c r="R26" s="73"/>
      <c r="S26" s="73"/>
      <c r="T26" s="73" t="s">
        <v>131</v>
      </c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1" t="s">
        <v>118</v>
      </c>
      <c r="Q27" s="75">
        <f>N35</f>
        <v>0</v>
      </c>
      <c r="R27" s="73"/>
      <c r="S27" s="73"/>
      <c r="T27" s="73"/>
    </row>
    <row r="28" spans="1:20" ht="15.75">
      <c r="A28" s="3" t="s">
        <v>81</v>
      </c>
      <c r="B28" s="3">
        <v>1551.67</v>
      </c>
      <c r="C28" s="3">
        <v>1551.67</v>
      </c>
      <c r="D28" s="3">
        <v>1630.19</v>
      </c>
      <c r="E28" s="3">
        <v>2170.12</v>
      </c>
      <c r="F28" s="3">
        <v>1007.27</v>
      </c>
      <c r="G28" s="3">
        <v>337.4</v>
      </c>
      <c r="H28" s="3">
        <v>1014.22</v>
      </c>
      <c r="I28" s="3">
        <v>1014.22</v>
      </c>
      <c r="J28" s="3">
        <v>1014.22</v>
      </c>
      <c r="K28" s="3">
        <v>1014.22</v>
      </c>
      <c r="L28" s="3">
        <v>1014.22</v>
      </c>
      <c r="M28" s="3">
        <v>1014.22</v>
      </c>
      <c r="N28" s="3">
        <f t="shared" si="4"/>
        <v>14333.639999999996</v>
      </c>
      <c r="P28" s="93" t="s">
        <v>120</v>
      </c>
      <c r="Q28" s="92">
        <f>N36</f>
        <v>0</v>
      </c>
      <c r="R28" s="73"/>
      <c r="S28" s="73"/>
      <c r="T28" s="73"/>
    </row>
    <row r="29" spans="1:20" ht="15.75">
      <c r="A29" s="3" t="s">
        <v>79</v>
      </c>
      <c r="B29" s="3">
        <v>154.13</v>
      </c>
      <c r="C29" s="3">
        <v>155.2</v>
      </c>
      <c r="D29" s="3">
        <v>155.2</v>
      </c>
      <c r="E29" s="3">
        <v>155.1</v>
      </c>
      <c r="F29" s="3">
        <v>155.26</v>
      </c>
      <c r="G29" s="3">
        <v>302.81</v>
      </c>
      <c r="H29" s="3">
        <v>154.13</v>
      </c>
      <c r="I29" s="3">
        <v>154.13</v>
      </c>
      <c r="J29" s="3">
        <v>169.54</v>
      </c>
      <c r="K29" s="3">
        <v>169.54</v>
      </c>
      <c r="L29" s="3">
        <v>169.54</v>
      </c>
      <c r="M29" s="3">
        <v>170.57</v>
      </c>
      <c r="N29" s="3">
        <f t="shared" si="4"/>
        <v>2065.15</v>
      </c>
      <c r="P29" s="93" t="s">
        <v>113</v>
      </c>
      <c r="Q29" s="93">
        <f>N37</f>
        <v>66.66</v>
      </c>
      <c r="R29" s="73"/>
      <c r="S29" s="73"/>
      <c r="T29" s="73"/>
    </row>
    <row r="30" spans="1:20" ht="15.7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N38</f>
        <v>0</v>
      </c>
      <c r="S30" s="49"/>
      <c r="T30" s="73"/>
    </row>
    <row r="31" spans="1:20" ht="15.75">
      <c r="A31" s="99" t="s">
        <v>186</v>
      </c>
      <c r="B31" s="3"/>
      <c r="C31" s="3"/>
      <c r="D31" s="3"/>
      <c r="E31" s="3"/>
      <c r="F31" s="3"/>
      <c r="G31" s="3"/>
      <c r="H31" s="3"/>
      <c r="I31" s="3">
        <v>2210.45</v>
      </c>
      <c r="J31" s="3"/>
      <c r="K31" s="3"/>
      <c r="L31" s="3"/>
      <c r="M31" s="3"/>
      <c r="N31" s="3">
        <f>SUM(B31:M31)</f>
        <v>2210.45</v>
      </c>
      <c r="P31" s="107" t="s">
        <v>186</v>
      </c>
      <c r="Q31" s="93">
        <f>N31</f>
        <v>2210.45</v>
      </c>
      <c r="S31" s="49"/>
      <c r="T31" s="73"/>
    </row>
    <row r="32" spans="1:20" ht="15.75">
      <c r="A32" s="99" t="s">
        <v>188</v>
      </c>
      <c r="B32" s="3">
        <v>3005.77</v>
      </c>
      <c r="C32" s="3">
        <v>3505.03</v>
      </c>
      <c r="D32" s="3">
        <v>2480.68</v>
      </c>
      <c r="E32" s="3">
        <v>3189.63</v>
      </c>
      <c r="F32" s="3">
        <v>2541.05</v>
      </c>
      <c r="G32" s="3">
        <v>3340.78</v>
      </c>
      <c r="H32" s="3">
        <v>4069.86</v>
      </c>
      <c r="I32" s="3">
        <v>4124.74</v>
      </c>
      <c r="J32" s="3">
        <v>4225.77</v>
      </c>
      <c r="K32" s="3">
        <v>3191.23</v>
      </c>
      <c r="L32" s="3">
        <v>3223.94</v>
      </c>
      <c r="M32" s="3">
        <v>3938.4</v>
      </c>
      <c r="N32" s="3">
        <f t="shared" si="4"/>
        <v>40836.880000000005</v>
      </c>
      <c r="P32" s="102" t="s">
        <v>119</v>
      </c>
      <c r="Q32" s="89">
        <f>SUM(Q21:Q31)</f>
        <v>90899.76759999998</v>
      </c>
      <c r="S32" s="49"/>
      <c r="T32" s="73"/>
    </row>
    <row r="33" spans="1:20" ht="15">
      <c r="A33" s="99" t="s">
        <v>189</v>
      </c>
      <c r="B33" s="3">
        <v>673.83</v>
      </c>
      <c r="C33" s="3">
        <v>1058.52</v>
      </c>
      <c r="D33" s="3">
        <v>767.15</v>
      </c>
      <c r="E33" s="3">
        <v>1144.49</v>
      </c>
      <c r="F33" s="3">
        <v>767.4</v>
      </c>
      <c r="G33" s="3">
        <v>1008.92</v>
      </c>
      <c r="H33" s="99">
        <v>1229.1</v>
      </c>
      <c r="I33" s="3">
        <v>1245.67</v>
      </c>
      <c r="J33" s="3">
        <v>1276.18</v>
      </c>
      <c r="K33" s="3">
        <v>963.75</v>
      </c>
      <c r="L33" s="3">
        <v>973.63</v>
      </c>
      <c r="M33" s="3">
        <v>1189.4</v>
      </c>
      <c r="N33" s="3">
        <f t="shared" si="4"/>
        <v>12298.039999999999</v>
      </c>
      <c r="S33" s="49"/>
      <c r="T33" s="73"/>
    </row>
    <row r="34" spans="1:20" ht="15">
      <c r="A34" s="3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  <c r="T34" s="73"/>
    </row>
    <row r="35" spans="1:20" ht="15">
      <c r="A35" s="3" t="s">
        <v>103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  <c r="T35" s="73"/>
    </row>
    <row r="36" spans="1:20" ht="15">
      <c r="A36" s="3" t="s">
        <v>104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0</v>
      </c>
      <c r="T36" s="73"/>
    </row>
    <row r="37" spans="1:20" ht="15">
      <c r="A37" s="3" t="s">
        <v>112</v>
      </c>
      <c r="B37" s="3"/>
      <c r="C37" s="3">
        <v>66.66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66.66</v>
      </c>
      <c r="T37" s="73"/>
    </row>
    <row r="38" spans="1:14" ht="12.75">
      <c r="A38" s="99" t="s">
        <v>114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4"/>
        <v>0</v>
      </c>
    </row>
    <row r="39" spans="1:14" ht="12.75">
      <c r="A39" s="3" t="s">
        <v>19</v>
      </c>
      <c r="B39" s="3">
        <f>SUM(B21:B38)</f>
        <v>8119.450000000001</v>
      </c>
      <c r="C39" s="3">
        <f aca="true" t="shared" si="5" ref="C39:M39">SUM(C20:C38)</f>
        <v>8486.18</v>
      </c>
      <c r="D39" s="3">
        <f t="shared" si="5"/>
        <v>7006.08</v>
      </c>
      <c r="E39" s="3">
        <f t="shared" si="5"/>
        <v>8907.75</v>
      </c>
      <c r="F39" s="3">
        <f t="shared" si="5"/>
        <v>24791.88</v>
      </c>
      <c r="G39" s="3">
        <f t="shared" si="5"/>
        <v>6715.38</v>
      </c>
      <c r="H39" s="3">
        <f t="shared" si="5"/>
        <v>62405.36</v>
      </c>
      <c r="I39" s="3">
        <f t="shared" si="5"/>
        <v>10919.57</v>
      </c>
      <c r="J39" s="3">
        <f t="shared" si="5"/>
        <v>8845.210000000001</v>
      </c>
      <c r="K39" s="3">
        <f t="shared" si="5"/>
        <v>7384.67</v>
      </c>
      <c r="L39" s="3">
        <f t="shared" si="5"/>
        <v>7277.56</v>
      </c>
      <c r="M39" s="3">
        <f t="shared" si="5"/>
        <v>8410.550000000001</v>
      </c>
      <c r="N39" s="3">
        <f t="shared" si="4"/>
        <v>169269.63999999998</v>
      </c>
    </row>
  </sheetData>
  <sheetProtection/>
  <printOptions/>
  <pageMargins left="0.75" right="0.75" top="1" bottom="1" header="0.5" footer="0.5"/>
  <pageSetup horizontalDpi="600" verticalDpi="600" orientation="landscape" paperSize="9" scale="78" r:id="rId1"/>
  <colBreaks count="1" manualBreakCount="1">
    <brk id="1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8.57421875" style="0" customWidth="1"/>
    <col min="10" max="10" width="9.28125" style="0" bestFit="1" customWidth="1"/>
    <col min="14" max="14" width="10.421875" style="0" customWidth="1"/>
    <col min="15" max="15" width="11.8515625" style="0" customWidth="1"/>
    <col min="16" max="16" width="29.140625" style="0" customWidth="1"/>
    <col min="17" max="17" width="15.7109375" style="0" customWidth="1"/>
  </cols>
  <sheetData>
    <row r="1" ht="12.75">
      <c r="A1" s="47" t="s">
        <v>191</v>
      </c>
    </row>
    <row r="2" spans="1:20" ht="15">
      <c r="A2" s="2" t="s">
        <v>27</v>
      </c>
      <c r="E2" t="s">
        <v>22</v>
      </c>
      <c r="H2" s="13">
        <v>869</v>
      </c>
      <c r="P2" s="2" t="s">
        <v>154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12">
        <f>'[1]5'!$N$16</f>
        <v>40028.176999999894</v>
      </c>
      <c r="D4" s="47"/>
      <c r="P4" s="73" t="s">
        <v>111</v>
      </c>
      <c r="Q4" s="74">
        <f>C4</f>
        <v>40028.176999999894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52">
        <v>10106.7</v>
      </c>
      <c r="C7" s="52">
        <v>10106.7</v>
      </c>
      <c r="D7" s="52">
        <v>10106.7</v>
      </c>
      <c r="E7" s="52">
        <v>10106.7</v>
      </c>
      <c r="F7" s="52">
        <v>10106.7</v>
      </c>
      <c r="G7" s="52">
        <v>10106.7</v>
      </c>
      <c r="H7" s="52">
        <v>10106.7</v>
      </c>
      <c r="I7" s="52">
        <v>10106.7</v>
      </c>
      <c r="J7" s="52">
        <v>10226.6</v>
      </c>
      <c r="K7" s="52">
        <v>10237.35</v>
      </c>
      <c r="L7" s="52">
        <v>10224.21</v>
      </c>
      <c r="M7" s="52">
        <v>10224.21</v>
      </c>
      <c r="N7" s="52">
        <f>SUM(B7:M7)</f>
        <v>121765.97</v>
      </c>
      <c r="P7" s="76" t="s">
        <v>1</v>
      </c>
      <c r="Q7" s="76">
        <f>N7</f>
        <v>121765.97</v>
      </c>
      <c r="R7" s="73"/>
      <c r="S7" s="73"/>
      <c r="T7" s="73"/>
    </row>
    <row r="8" spans="1:20" ht="15.7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P8" s="75"/>
      <c r="Q8" s="75"/>
      <c r="R8" s="73"/>
      <c r="S8" s="73"/>
      <c r="T8" s="73"/>
    </row>
    <row r="9" spans="1:20" ht="15.75">
      <c r="A9" s="7" t="s">
        <v>15</v>
      </c>
      <c r="B9" s="42">
        <v>10259.1</v>
      </c>
      <c r="C9" s="42">
        <v>4255.81</v>
      </c>
      <c r="D9" s="42">
        <v>5385.45</v>
      </c>
      <c r="E9" s="42">
        <v>6062.22</v>
      </c>
      <c r="F9" s="42">
        <v>7723.65</v>
      </c>
      <c r="G9" s="42">
        <v>10767.16</v>
      </c>
      <c r="H9" s="42">
        <v>15853.02</v>
      </c>
      <c r="I9" s="42">
        <v>7280.87</v>
      </c>
      <c r="J9" s="42">
        <v>6584.7</v>
      </c>
      <c r="K9" s="42">
        <v>11220.32</v>
      </c>
      <c r="L9" s="42">
        <v>5215</v>
      </c>
      <c r="M9" s="42">
        <v>7408.94</v>
      </c>
      <c r="N9" s="42">
        <f>SUM(B9:M9)</f>
        <v>98016.23999999999</v>
      </c>
      <c r="P9" s="77" t="s">
        <v>15</v>
      </c>
      <c r="Q9" s="77">
        <f>N9</f>
        <v>98016.23999999999</v>
      </c>
      <c r="R9" s="73"/>
      <c r="S9" s="73"/>
      <c r="T9" s="73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78"/>
      <c r="Q10" s="79"/>
      <c r="R10" s="73"/>
      <c r="S10" s="73"/>
      <c r="T10" s="73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80"/>
      <c r="Q11" s="81"/>
      <c r="R11" s="73"/>
      <c r="S11" s="73"/>
      <c r="T11" s="73"/>
    </row>
    <row r="12" spans="1:20" ht="15.75">
      <c r="A12" s="10" t="s">
        <v>16</v>
      </c>
      <c r="B12" s="10">
        <f>SUM(B39)</f>
        <v>7621.59</v>
      </c>
      <c r="C12" s="10">
        <f aca="true" t="shared" si="0" ref="C12:M12">C39</f>
        <v>8514.65</v>
      </c>
      <c r="D12" s="10">
        <f t="shared" si="0"/>
        <v>7030.33</v>
      </c>
      <c r="E12" s="10">
        <f t="shared" si="0"/>
        <v>10891.32</v>
      </c>
      <c r="F12" s="10">
        <f t="shared" si="0"/>
        <v>6291.110000000001</v>
      </c>
      <c r="G12" s="10">
        <f t="shared" si="0"/>
        <v>8048.06</v>
      </c>
      <c r="H12" s="10">
        <f t="shared" si="0"/>
        <v>9330.12</v>
      </c>
      <c r="I12" s="10">
        <f t="shared" si="0"/>
        <v>10948.47</v>
      </c>
      <c r="J12" s="10">
        <f t="shared" si="0"/>
        <v>8875.21</v>
      </c>
      <c r="K12" s="10">
        <f t="shared" si="0"/>
        <v>7410.1</v>
      </c>
      <c r="L12" s="10">
        <f t="shared" si="0"/>
        <v>7302.67</v>
      </c>
      <c r="M12" s="10">
        <f t="shared" si="0"/>
        <v>8377.36</v>
      </c>
      <c r="N12" s="10">
        <f>SUM(B12:M12)</f>
        <v>100640.98999999999</v>
      </c>
      <c r="P12" s="82" t="s">
        <v>60</v>
      </c>
      <c r="Q12" s="82">
        <f>Q7+Q4-Q9</f>
        <v>63777.90699999989</v>
      </c>
      <c r="R12" s="73"/>
      <c r="S12" s="73"/>
      <c r="T12" s="73"/>
    </row>
    <row r="13" spans="16:20" ht="15">
      <c r="P13" s="73"/>
      <c r="Q13" s="73"/>
      <c r="R13" s="73"/>
      <c r="S13" s="73"/>
      <c r="T13" s="73"/>
    </row>
    <row r="14" spans="1:20" ht="15.75">
      <c r="A14" s="11" t="s">
        <v>20</v>
      </c>
      <c r="B14" s="11">
        <f aca="true" t="shared" si="1" ref="B14:G14">B9-B12</f>
        <v>2637.51</v>
      </c>
      <c r="C14" s="11">
        <f t="shared" si="1"/>
        <v>-4258.839999999999</v>
      </c>
      <c r="D14" s="11">
        <f t="shared" si="1"/>
        <v>-1644.88</v>
      </c>
      <c r="E14" s="11">
        <f t="shared" si="1"/>
        <v>-4829.099999999999</v>
      </c>
      <c r="F14" s="11">
        <f t="shared" si="1"/>
        <v>1432.539999999999</v>
      </c>
      <c r="G14" s="11">
        <f t="shared" si="1"/>
        <v>2719.0999999999995</v>
      </c>
      <c r="H14" s="11">
        <f aca="true" t="shared" si="2" ref="H14:M14">H9-H12</f>
        <v>6522.9</v>
      </c>
      <c r="I14" s="11">
        <f t="shared" si="2"/>
        <v>-3667.5999999999995</v>
      </c>
      <c r="J14" s="11">
        <f t="shared" si="2"/>
        <v>-2290.5099999999993</v>
      </c>
      <c r="K14" s="11">
        <f t="shared" si="2"/>
        <v>3810.2199999999993</v>
      </c>
      <c r="L14" s="11">
        <f t="shared" si="2"/>
        <v>-2087.67</v>
      </c>
      <c r="M14" s="11">
        <f t="shared" si="2"/>
        <v>-968.420000000001</v>
      </c>
      <c r="N14" s="11">
        <f>SUM(B14:M14)</f>
        <v>-2624.750000000001</v>
      </c>
      <c r="P14" s="83"/>
      <c r="Q14" s="83"/>
      <c r="R14" s="73"/>
      <c r="S14" s="73"/>
      <c r="T14" s="73"/>
    </row>
    <row r="15" spans="16:20" ht="15.75">
      <c r="P15" s="83"/>
      <c r="Q15" s="83"/>
      <c r="R15" s="73"/>
      <c r="S15" s="73"/>
      <c r="T15" s="73"/>
    </row>
    <row r="16" spans="1:20" ht="15.75">
      <c r="A16" s="24" t="s">
        <v>60</v>
      </c>
      <c r="B16" s="25">
        <f>C4+B7-B9</f>
        <v>39875.77699999989</v>
      </c>
      <c r="C16" s="24">
        <f aca="true" t="shared" si="3" ref="C16:H16">B16+C7-C9</f>
        <v>45726.6669999999</v>
      </c>
      <c r="D16" s="25">
        <f t="shared" si="3"/>
        <v>50447.9169999999</v>
      </c>
      <c r="E16" s="24">
        <f t="shared" si="3"/>
        <v>54492.396999999895</v>
      </c>
      <c r="F16" s="25">
        <f>E16+F7-F9</f>
        <v>56875.44699999989</v>
      </c>
      <c r="G16" s="24">
        <f t="shared" si="3"/>
        <v>56214.98699999989</v>
      </c>
      <c r="H16" s="25">
        <f t="shared" si="3"/>
        <v>50468.666999999885</v>
      </c>
      <c r="I16" s="24">
        <f>H16+I7-I9</f>
        <v>53294.49699999988</v>
      </c>
      <c r="J16" s="25">
        <f>I16+J7-J9</f>
        <v>56936.39699999988</v>
      </c>
      <c r="K16" s="24">
        <f>J16+K7-K9</f>
        <v>55953.42699999989</v>
      </c>
      <c r="L16" s="25">
        <f>K16+L7-L9</f>
        <v>60962.636999999886</v>
      </c>
      <c r="M16" s="24">
        <f>L16+M7-M9</f>
        <v>63777.90699999989</v>
      </c>
      <c r="N16" s="26">
        <f>C4+N7-N9</f>
        <v>63777.90699999989</v>
      </c>
      <c r="O16" s="48"/>
      <c r="P16" s="84" t="s">
        <v>116</v>
      </c>
      <c r="Q16" s="84">
        <f>N12</f>
        <v>100640.98999999999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124</v>
      </c>
    </row>
    <row r="21" spans="1:20" ht="15.75">
      <c r="A21" s="3" t="s">
        <v>42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335.37960000000004</v>
      </c>
      <c r="R21" s="73"/>
      <c r="S21" s="73"/>
      <c r="T21" s="73"/>
    </row>
    <row r="22" spans="1:20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9">SUM(B22:M22)</f>
        <v>0</v>
      </c>
      <c r="P22" s="75" t="s">
        <v>44</v>
      </c>
      <c r="Q22" s="75">
        <f>N21</f>
        <v>529.5300000000001</v>
      </c>
      <c r="R22" s="73"/>
      <c r="S22" s="73"/>
      <c r="T22" s="73" t="s">
        <v>131</v>
      </c>
    </row>
    <row r="23" spans="1:20" ht="15.75">
      <c r="A23" s="3" t="s">
        <v>56</v>
      </c>
      <c r="B23" s="3">
        <v>894.16</v>
      </c>
      <c r="C23" s="3">
        <v>734.09</v>
      </c>
      <c r="D23" s="3">
        <v>734.09</v>
      </c>
      <c r="E23" s="3">
        <v>734.09</v>
      </c>
      <c r="F23" s="3">
        <v>734.09</v>
      </c>
      <c r="G23" s="3">
        <v>734.09</v>
      </c>
      <c r="H23" s="3">
        <v>1449.52</v>
      </c>
      <c r="I23" s="3">
        <v>734.09</v>
      </c>
      <c r="J23" s="3">
        <v>807.5</v>
      </c>
      <c r="K23" s="3">
        <v>807.5</v>
      </c>
      <c r="L23" s="3">
        <v>807.5</v>
      </c>
      <c r="M23" s="3">
        <v>807.5</v>
      </c>
      <c r="N23" s="3">
        <f t="shared" si="4"/>
        <v>9978.220000000001</v>
      </c>
      <c r="P23" s="75" t="s">
        <v>72</v>
      </c>
      <c r="Q23" s="75">
        <f>N27</f>
        <v>27.66</v>
      </c>
      <c r="R23" s="73"/>
      <c r="S23" s="73"/>
      <c r="T23" s="73"/>
    </row>
    <row r="24" spans="1:20" ht="15.75">
      <c r="A24" s="3" t="s">
        <v>58</v>
      </c>
      <c r="B24" s="3">
        <v>357.48</v>
      </c>
      <c r="C24" s="3">
        <v>366.65</v>
      </c>
      <c r="D24" s="3">
        <v>366.65</v>
      </c>
      <c r="E24" s="3">
        <v>398.73</v>
      </c>
      <c r="F24" s="3">
        <v>348.31</v>
      </c>
      <c r="G24" s="3">
        <v>394.14</v>
      </c>
      <c r="H24" s="3">
        <v>421.64</v>
      </c>
      <c r="I24" s="3">
        <v>384.98</v>
      </c>
      <c r="J24" s="3">
        <v>443.69</v>
      </c>
      <c r="K24" s="3">
        <v>463.86</v>
      </c>
      <c r="L24" s="3">
        <v>363.02</v>
      </c>
      <c r="M24" s="3">
        <v>463.86</v>
      </c>
      <c r="N24" s="3">
        <f t="shared" si="4"/>
        <v>4773.009999999999</v>
      </c>
      <c r="P24" s="75" t="s">
        <v>62</v>
      </c>
      <c r="Q24" s="75">
        <f>N26</f>
        <v>1306.03</v>
      </c>
      <c r="R24" s="73"/>
      <c r="S24" s="73"/>
      <c r="T24" s="73" t="s">
        <v>185</v>
      </c>
    </row>
    <row r="25" spans="1:20" ht="15.75">
      <c r="A25" s="3" t="s">
        <v>53</v>
      </c>
      <c r="B25" s="3">
        <v>894.93</v>
      </c>
      <c r="C25" s="3">
        <v>849.69</v>
      </c>
      <c r="D25" s="3">
        <v>873.48</v>
      </c>
      <c r="E25" s="3">
        <v>1059.53</v>
      </c>
      <c r="F25" s="3">
        <v>679.19</v>
      </c>
      <c r="G25" s="3">
        <v>659.4</v>
      </c>
      <c r="H25" s="3">
        <v>919.15</v>
      </c>
      <c r="I25" s="3">
        <v>692.02</v>
      </c>
      <c r="J25" s="3">
        <v>736.59</v>
      </c>
      <c r="K25" s="3">
        <v>742.68</v>
      </c>
      <c r="L25" s="3">
        <v>712.23</v>
      </c>
      <c r="M25" s="3">
        <v>743</v>
      </c>
      <c r="N25" s="3">
        <f t="shared" si="4"/>
        <v>9561.89</v>
      </c>
      <c r="P25" s="75" t="s">
        <v>79</v>
      </c>
      <c r="Q25" s="75">
        <f>N29</f>
        <v>2072.2799999999997</v>
      </c>
      <c r="R25" s="73"/>
      <c r="S25" s="73"/>
      <c r="T25" s="73"/>
    </row>
    <row r="26" spans="1:20" ht="15.75">
      <c r="A26" s="3" t="s">
        <v>70</v>
      </c>
      <c r="B26" s="3"/>
      <c r="C26" s="3">
        <v>108.27</v>
      </c>
      <c r="D26" s="3"/>
      <c r="E26" s="3"/>
      <c r="F26" s="3"/>
      <c r="G26" s="3">
        <v>725</v>
      </c>
      <c r="H26" s="3">
        <v>5</v>
      </c>
      <c r="I26" s="3">
        <v>332.08</v>
      </c>
      <c r="J26" s="3">
        <v>125.42</v>
      </c>
      <c r="K26" s="3">
        <v>8.53</v>
      </c>
      <c r="L26" s="3"/>
      <c r="M26" s="3">
        <v>1.73</v>
      </c>
      <c r="N26" s="3">
        <f t="shared" si="4"/>
        <v>1306.03</v>
      </c>
      <c r="P26" s="107" t="s">
        <v>63</v>
      </c>
      <c r="Q26" s="90">
        <f>N30</f>
        <v>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1" t="s">
        <v>118</v>
      </c>
      <c r="Q27" s="75">
        <f>N35</f>
        <v>460</v>
      </c>
      <c r="R27" s="73"/>
      <c r="S27" s="73"/>
      <c r="T27" s="73"/>
    </row>
    <row r="28" spans="1:20" ht="15.75">
      <c r="A28" s="3" t="s">
        <v>81</v>
      </c>
      <c r="B28" s="3">
        <v>1557.05</v>
      </c>
      <c r="C28" s="3">
        <v>1557.05</v>
      </c>
      <c r="D28" s="3">
        <v>1635.84</v>
      </c>
      <c r="E28" s="3">
        <v>2177.64</v>
      </c>
      <c r="F28" s="3">
        <v>1010.76</v>
      </c>
      <c r="G28" s="3">
        <v>338.57</v>
      </c>
      <c r="H28" s="3">
        <v>1017.73</v>
      </c>
      <c r="I28" s="3">
        <v>1017.73</v>
      </c>
      <c r="J28" s="3">
        <v>1017.73</v>
      </c>
      <c r="K28" s="3">
        <v>1017.73</v>
      </c>
      <c r="L28" s="3">
        <v>1017.73</v>
      </c>
      <c r="M28" s="3">
        <v>1017.73</v>
      </c>
      <c r="N28" s="3">
        <f t="shared" si="4"/>
        <v>14383.289999999997</v>
      </c>
      <c r="P28" s="93" t="s">
        <v>120</v>
      </c>
      <c r="Q28" s="92">
        <f>N38</f>
        <v>0</v>
      </c>
      <c r="R28" s="73"/>
      <c r="S28" s="73"/>
      <c r="T28" s="73"/>
    </row>
    <row r="29" spans="1:20" ht="15.75">
      <c r="A29" s="3" t="s">
        <v>79</v>
      </c>
      <c r="B29" s="3">
        <v>154.66</v>
      </c>
      <c r="C29" s="3">
        <v>155.74</v>
      </c>
      <c r="D29" s="3">
        <v>155.74</v>
      </c>
      <c r="E29" s="3">
        <v>155.64</v>
      </c>
      <c r="F29" s="3">
        <v>155.8</v>
      </c>
      <c r="G29" s="3">
        <v>303.86</v>
      </c>
      <c r="H29" s="3">
        <v>154.66</v>
      </c>
      <c r="I29" s="3">
        <v>154.66</v>
      </c>
      <c r="J29" s="3">
        <v>170.12</v>
      </c>
      <c r="K29" s="3">
        <v>170.12</v>
      </c>
      <c r="L29" s="3">
        <v>170.12</v>
      </c>
      <c r="M29" s="3">
        <v>171.16</v>
      </c>
      <c r="N29" s="3">
        <f t="shared" si="4"/>
        <v>2072.2799999999997</v>
      </c>
      <c r="P29" s="93" t="s">
        <v>113</v>
      </c>
      <c r="Q29" s="93">
        <f>N36</f>
        <v>66.66</v>
      </c>
      <c r="R29" s="73"/>
      <c r="S29" s="73"/>
      <c r="T29" s="73"/>
    </row>
    <row r="30" spans="1:20" ht="15.7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N37</f>
        <v>1952.98</v>
      </c>
      <c r="S30" s="49"/>
      <c r="T30" s="73"/>
    </row>
    <row r="31" spans="1:20" ht="15.75">
      <c r="A31" s="99" t="s">
        <v>186</v>
      </c>
      <c r="B31" s="3"/>
      <c r="C31" s="3"/>
      <c r="D31" s="3"/>
      <c r="E31" s="3"/>
      <c r="F31" s="3"/>
      <c r="G31" s="3"/>
      <c r="H31" s="3"/>
      <c r="I31" s="3">
        <v>2210.45</v>
      </c>
      <c r="J31" s="3"/>
      <c r="K31" s="3"/>
      <c r="L31" s="3"/>
      <c r="M31" s="3"/>
      <c r="N31" s="3">
        <f>SUM(B31:M31)</f>
        <v>2210.45</v>
      </c>
      <c r="P31" s="107" t="s">
        <v>186</v>
      </c>
      <c r="Q31" s="93">
        <f>N31</f>
        <v>2210.45</v>
      </c>
      <c r="S31" s="49"/>
      <c r="T31" s="73"/>
    </row>
    <row r="32" spans="1:20" ht="15.75">
      <c r="A32" s="99" t="s">
        <v>188</v>
      </c>
      <c r="B32" s="3">
        <v>3016.19</v>
      </c>
      <c r="C32" s="3">
        <v>3517.17</v>
      </c>
      <c r="D32" s="3">
        <v>2489.27</v>
      </c>
      <c r="E32" s="3">
        <v>3200.68</v>
      </c>
      <c r="F32" s="3">
        <v>2549.85</v>
      </c>
      <c r="G32" s="3">
        <v>3352.36</v>
      </c>
      <c r="H32" s="3">
        <v>4083.96</v>
      </c>
      <c r="I32" s="3">
        <v>4139.03</v>
      </c>
      <c r="J32" s="3">
        <v>4240.41</v>
      </c>
      <c r="K32" s="3">
        <v>3202.29</v>
      </c>
      <c r="L32" s="3">
        <v>3235.1</v>
      </c>
      <c r="M32" s="3">
        <v>3952.04</v>
      </c>
      <c r="N32" s="3">
        <f t="shared" si="4"/>
        <v>40978.35</v>
      </c>
      <c r="P32" s="91" t="s">
        <v>119</v>
      </c>
      <c r="Q32" s="92">
        <f>SUM(Q21:Q31)</f>
        <v>8960.9696</v>
      </c>
      <c r="S32" s="49"/>
      <c r="T32" s="73"/>
    </row>
    <row r="33" spans="1:14" ht="12.75">
      <c r="A33" s="99" t="s">
        <v>189</v>
      </c>
      <c r="B33" s="3">
        <v>676.16</v>
      </c>
      <c r="C33" s="99">
        <v>1062.19</v>
      </c>
      <c r="D33" s="3">
        <v>769.81</v>
      </c>
      <c r="E33" s="3">
        <v>1148.45</v>
      </c>
      <c r="F33" s="3">
        <v>770.06</v>
      </c>
      <c r="G33" s="3">
        <v>1012.41</v>
      </c>
      <c r="H33" s="3">
        <v>1233.36</v>
      </c>
      <c r="I33" s="3">
        <v>1249.99</v>
      </c>
      <c r="J33" s="3">
        <v>1280.6</v>
      </c>
      <c r="K33" s="3">
        <v>967.09</v>
      </c>
      <c r="L33" s="3">
        <v>977</v>
      </c>
      <c r="M33" s="3">
        <v>1193.52</v>
      </c>
      <c r="N33" s="3">
        <f t="shared" si="4"/>
        <v>12340.64</v>
      </c>
    </row>
    <row r="34" spans="1:14" ht="12.75">
      <c r="A34" s="3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103</v>
      </c>
      <c r="B35" s="3"/>
      <c r="C35" s="3"/>
      <c r="D35" s="3"/>
      <c r="E35" s="3"/>
      <c r="F35" s="3"/>
      <c r="G35" s="3">
        <v>460</v>
      </c>
      <c r="H35" s="3"/>
      <c r="I35" s="3"/>
      <c r="J35" s="3"/>
      <c r="K35" s="3"/>
      <c r="L35" s="3"/>
      <c r="M35" s="3"/>
      <c r="N35" s="3">
        <f t="shared" si="4"/>
        <v>460</v>
      </c>
    </row>
    <row r="36" spans="1:14" ht="12.75">
      <c r="A36" s="3" t="s">
        <v>113</v>
      </c>
      <c r="B36" s="3"/>
      <c r="C36" s="3">
        <v>66.66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66.66</v>
      </c>
    </row>
    <row r="37" spans="1:14" ht="12.75">
      <c r="A37" s="3" t="s">
        <v>114</v>
      </c>
      <c r="B37" s="3"/>
      <c r="C37" s="3"/>
      <c r="D37" s="3"/>
      <c r="E37" s="3">
        <v>1952.98</v>
      </c>
      <c r="F37" s="3"/>
      <c r="G37" s="3"/>
      <c r="H37" s="3"/>
      <c r="I37" s="3"/>
      <c r="J37" s="3"/>
      <c r="K37" s="3"/>
      <c r="L37" s="3"/>
      <c r="M37" s="3"/>
      <c r="N37" s="3">
        <f t="shared" si="4"/>
        <v>1952.98</v>
      </c>
    </row>
    <row r="38" spans="1:14" ht="12.75">
      <c r="A38" s="99" t="s">
        <v>120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4"/>
        <v>0</v>
      </c>
    </row>
    <row r="39" spans="1:14" ht="12.75">
      <c r="A39" s="3" t="s">
        <v>19</v>
      </c>
      <c r="B39" s="3">
        <f>SUM(B21:B38)</f>
        <v>7621.59</v>
      </c>
      <c r="C39" s="3">
        <f aca="true" t="shared" si="5" ref="C39:M39">SUM(C20:C38)</f>
        <v>8514.65</v>
      </c>
      <c r="D39" s="3">
        <f t="shared" si="5"/>
        <v>7030.33</v>
      </c>
      <c r="E39" s="3">
        <f t="shared" si="5"/>
        <v>10891.32</v>
      </c>
      <c r="F39" s="3">
        <f t="shared" si="5"/>
        <v>6291.110000000001</v>
      </c>
      <c r="G39" s="3">
        <f t="shared" si="5"/>
        <v>8048.06</v>
      </c>
      <c r="H39" s="3">
        <f t="shared" si="5"/>
        <v>9330.12</v>
      </c>
      <c r="I39" s="3">
        <f t="shared" si="5"/>
        <v>10948.47</v>
      </c>
      <c r="J39" s="3">
        <f t="shared" si="5"/>
        <v>8875.21</v>
      </c>
      <c r="K39" s="3">
        <f t="shared" si="5"/>
        <v>7410.1</v>
      </c>
      <c r="L39" s="3">
        <f t="shared" si="5"/>
        <v>7302.67</v>
      </c>
      <c r="M39" s="3">
        <f t="shared" si="5"/>
        <v>8377.36</v>
      </c>
      <c r="N39" s="3">
        <f t="shared" si="4"/>
        <v>100640.98999999999</v>
      </c>
    </row>
  </sheetData>
  <sheetProtection/>
  <printOptions/>
  <pageMargins left="0.75" right="0.75" top="1" bottom="1" header="0.5" footer="0.5"/>
  <pageSetup horizontalDpi="600" verticalDpi="600" orientation="landscape" paperSize="9" scale="77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3" max="3" width="9.140625" style="0" customWidth="1"/>
    <col min="10" max="10" width="10.140625" style="0" customWidth="1"/>
    <col min="11" max="11" width="10.00390625" style="0" customWidth="1"/>
    <col min="12" max="12" width="10.140625" style="0" customWidth="1"/>
    <col min="13" max="13" width="10.57421875" style="0" customWidth="1"/>
    <col min="14" max="14" width="11.421875" style="0" customWidth="1"/>
    <col min="15" max="15" width="11.7109375" style="0" customWidth="1"/>
    <col min="16" max="16" width="30.28125" style="0" customWidth="1"/>
    <col min="17" max="17" width="16.00390625" style="0" customWidth="1"/>
  </cols>
  <sheetData>
    <row r="1" spans="1:20" ht="15">
      <c r="A1" s="47" t="s">
        <v>191</v>
      </c>
      <c r="P1" s="2" t="s">
        <v>155</v>
      </c>
      <c r="Q1" s="73"/>
      <c r="R1" s="73"/>
      <c r="S1" s="73"/>
      <c r="T1" s="73"/>
    </row>
    <row r="2" spans="1:20" ht="15">
      <c r="A2" s="2" t="s">
        <v>23</v>
      </c>
      <c r="E2" t="s">
        <v>22</v>
      </c>
      <c r="H2" s="13">
        <v>860</v>
      </c>
      <c r="P2" s="73"/>
      <c r="Q2" s="73"/>
      <c r="R2" s="73"/>
      <c r="S2" s="73"/>
      <c r="T2" s="73"/>
    </row>
    <row r="3" spans="16:20" ht="15.75">
      <c r="P3" s="73" t="s">
        <v>111</v>
      </c>
      <c r="Q3" s="95">
        <f>C4</f>
        <v>11707.830000000045</v>
      </c>
      <c r="R3" s="73"/>
      <c r="S3" s="73"/>
      <c r="T3" s="73"/>
    </row>
    <row r="4" spans="1:20" ht="15">
      <c r="A4" t="s">
        <v>111</v>
      </c>
      <c r="C4" s="58">
        <f>'[1]6'!$N$16</f>
        <v>11707.830000000045</v>
      </c>
      <c r="P4" s="73"/>
      <c r="Q4" s="73"/>
      <c r="R4" s="73"/>
      <c r="S4" s="73"/>
      <c r="T4" s="73"/>
    </row>
    <row r="5" spans="16:20" ht="15.75">
      <c r="P5" s="75"/>
      <c r="Q5" s="75" t="s">
        <v>14</v>
      </c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6" t="s">
        <v>1</v>
      </c>
      <c r="Q6" s="96">
        <f>N7</f>
        <v>123473.72000000002</v>
      </c>
      <c r="R6" s="73"/>
      <c r="S6" s="73"/>
      <c r="T6" s="73"/>
    </row>
    <row r="7" spans="1:20" ht="15.75">
      <c r="A7" s="6" t="s">
        <v>1</v>
      </c>
      <c r="B7" s="52">
        <v>10258.92</v>
      </c>
      <c r="C7" s="52">
        <v>10254.2</v>
      </c>
      <c r="D7" s="52">
        <v>10254.2</v>
      </c>
      <c r="E7" s="52">
        <v>10254.2</v>
      </c>
      <c r="F7" s="52">
        <v>10254.2</v>
      </c>
      <c r="G7" s="52">
        <v>10253.02</v>
      </c>
      <c r="H7" s="52">
        <v>10253.02</v>
      </c>
      <c r="I7" s="52">
        <v>10253.02</v>
      </c>
      <c r="J7" s="52">
        <v>10374.66</v>
      </c>
      <c r="K7" s="52">
        <v>10353.17</v>
      </c>
      <c r="L7" s="52">
        <v>10353.17</v>
      </c>
      <c r="M7" s="52">
        <v>10357.94</v>
      </c>
      <c r="N7" s="52">
        <f>SUM(B7:M7)</f>
        <v>123473.72000000002</v>
      </c>
      <c r="P7" s="75"/>
      <c r="Q7" s="75"/>
      <c r="R7" s="73"/>
      <c r="S7" s="73"/>
      <c r="T7" s="73"/>
    </row>
    <row r="8" spans="1:20" ht="15.7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P8" s="77" t="s">
        <v>15</v>
      </c>
      <c r="Q8" s="97">
        <f>N9</f>
        <v>117532.22000000002</v>
      </c>
      <c r="R8" s="73"/>
      <c r="S8" s="73"/>
      <c r="T8" s="73"/>
    </row>
    <row r="9" spans="1:20" ht="15.75">
      <c r="A9" s="7" t="s">
        <v>15</v>
      </c>
      <c r="B9" s="42">
        <v>10865.18</v>
      </c>
      <c r="C9" s="42">
        <v>5093.37</v>
      </c>
      <c r="D9" s="42">
        <v>7923.47</v>
      </c>
      <c r="E9" s="42">
        <v>6640.46</v>
      </c>
      <c r="F9" s="42">
        <v>9549.78</v>
      </c>
      <c r="G9" s="42">
        <v>20066.81</v>
      </c>
      <c r="H9" s="42">
        <v>12303.52</v>
      </c>
      <c r="I9" s="42">
        <v>7633.93</v>
      </c>
      <c r="J9" s="42">
        <v>7812.7</v>
      </c>
      <c r="K9" s="42">
        <v>6755.92</v>
      </c>
      <c r="L9" s="42">
        <v>13440.69</v>
      </c>
      <c r="M9" s="42">
        <v>9446.39</v>
      </c>
      <c r="N9" s="42">
        <f>SUM(B9:M9)</f>
        <v>117532.22000000002</v>
      </c>
      <c r="P9" s="78"/>
      <c r="Q9" s="79"/>
      <c r="R9" s="73"/>
      <c r="S9" s="73"/>
      <c r="T9" s="73"/>
    </row>
    <row r="10" spans="1:20" ht="15.75">
      <c r="A10" s="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3"/>
      <c r="P10" s="80"/>
      <c r="Q10" s="81"/>
      <c r="R10" s="73"/>
      <c r="S10" s="73"/>
      <c r="T10" s="73"/>
    </row>
    <row r="11" spans="1:20" ht="15.75">
      <c r="A11" s="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4"/>
      <c r="P11" s="82" t="s">
        <v>60</v>
      </c>
      <c r="Q11" s="82">
        <f>Q6+Q3-Q8</f>
        <v>17649.33000000003</v>
      </c>
      <c r="R11" s="73"/>
      <c r="S11" s="73"/>
      <c r="T11" s="73"/>
    </row>
    <row r="12" spans="1:20" ht="15">
      <c r="A12" s="10" t="s">
        <v>16</v>
      </c>
      <c r="B12" s="55">
        <f>SUM(B38)</f>
        <v>7786.03</v>
      </c>
      <c r="C12" s="55">
        <f aca="true" t="shared" si="0" ref="C12:M12">C38</f>
        <v>10271.289999999999</v>
      </c>
      <c r="D12" s="55">
        <f t="shared" si="0"/>
        <v>6957.58</v>
      </c>
      <c r="E12" s="55">
        <f t="shared" si="0"/>
        <v>10799.55</v>
      </c>
      <c r="F12" s="55">
        <f t="shared" si="0"/>
        <v>6226.4</v>
      </c>
      <c r="G12" s="55">
        <f t="shared" si="0"/>
        <v>6669.320000000001</v>
      </c>
      <c r="H12" s="55">
        <f t="shared" si="0"/>
        <v>9234.029999999999</v>
      </c>
      <c r="I12" s="55">
        <f t="shared" si="0"/>
        <v>12093.220000000001</v>
      </c>
      <c r="J12" s="55">
        <f t="shared" si="0"/>
        <v>24371.64</v>
      </c>
      <c r="K12" s="55">
        <f t="shared" si="0"/>
        <v>7333.75</v>
      </c>
      <c r="L12" s="55">
        <f t="shared" si="0"/>
        <v>7227.26</v>
      </c>
      <c r="M12" s="55">
        <f t="shared" si="0"/>
        <v>11104.460000000001</v>
      </c>
      <c r="N12" s="55">
        <f>SUM(B12:M12)</f>
        <v>120074.53</v>
      </c>
      <c r="P12" s="73"/>
      <c r="Q12" s="73"/>
      <c r="R12" s="73"/>
      <c r="S12" s="73"/>
      <c r="T12" s="73"/>
    </row>
    <row r="13" spans="2:20" ht="15.7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P13" s="83"/>
      <c r="Q13" s="83"/>
      <c r="R13" s="73"/>
      <c r="S13" s="73"/>
      <c r="T13" s="73"/>
    </row>
    <row r="14" spans="1:20" ht="15.75">
      <c r="A14" s="11" t="s">
        <v>20</v>
      </c>
      <c r="B14" s="56">
        <f aca="true" t="shared" si="1" ref="B14:G14">B9-B12</f>
        <v>3079.1500000000005</v>
      </c>
      <c r="C14" s="56">
        <f t="shared" si="1"/>
        <v>-5177.919999999999</v>
      </c>
      <c r="D14" s="56">
        <f t="shared" si="1"/>
        <v>965.8900000000003</v>
      </c>
      <c r="E14" s="56">
        <f t="shared" si="1"/>
        <v>-4159.089999999999</v>
      </c>
      <c r="F14" s="56">
        <f t="shared" si="1"/>
        <v>3323.380000000001</v>
      </c>
      <c r="G14" s="56">
        <f t="shared" si="1"/>
        <v>13397.490000000002</v>
      </c>
      <c r="H14" s="56">
        <f aca="true" t="shared" si="2" ref="H14:M14">H9-H12</f>
        <v>3069.4900000000016</v>
      </c>
      <c r="I14" s="56">
        <f t="shared" si="2"/>
        <v>-4459.290000000001</v>
      </c>
      <c r="J14" s="56">
        <f t="shared" si="2"/>
        <v>-16558.94</v>
      </c>
      <c r="K14" s="56">
        <f t="shared" si="2"/>
        <v>-577.8299999999999</v>
      </c>
      <c r="L14" s="56">
        <f t="shared" si="2"/>
        <v>6213.43</v>
      </c>
      <c r="M14" s="56">
        <f t="shared" si="2"/>
        <v>-1658.0700000000015</v>
      </c>
      <c r="N14" s="56">
        <f>SUM(B14:M14)</f>
        <v>-2542.309999999994</v>
      </c>
      <c r="P14" s="83"/>
      <c r="Q14" s="83"/>
      <c r="R14" s="73"/>
      <c r="S14" s="73"/>
      <c r="T14" s="73"/>
    </row>
    <row r="15" spans="2:20" ht="15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P15" s="84" t="s">
        <v>116</v>
      </c>
      <c r="Q15" s="98">
        <f>N12</f>
        <v>120074.53</v>
      </c>
      <c r="R15" s="85" t="s">
        <v>122</v>
      </c>
      <c r="S15" s="73"/>
      <c r="T15" s="73"/>
    </row>
    <row r="16" spans="1:20" ht="15">
      <c r="A16" s="24" t="s">
        <v>59</v>
      </c>
      <c r="B16" s="45">
        <f>C4+B7-B9</f>
        <v>11101.570000000043</v>
      </c>
      <c r="C16" s="57">
        <f aca="true" t="shared" si="3" ref="C16:H16">B16+C7-C9</f>
        <v>16262.400000000045</v>
      </c>
      <c r="D16" s="45">
        <f t="shared" si="3"/>
        <v>18593.130000000045</v>
      </c>
      <c r="E16" s="57">
        <f t="shared" si="3"/>
        <v>22206.870000000046</v>
      </c>
      <c r="F16" s="45">
        <f t="shared" si="3"/>
        <v>22911.290000000045</v>
      </c>
      <c r="G16" s="57">
        <f t="shared" si="3"/>
        <v>13097.50000000004</v>
      </c>
      <c r="H16" s="45">
        <f t="shared" si="3"/>
        <v>11047.00000000004</v>
      </c>
      <c r="I16" s="57">
        <f>H16+I7-I9</f>
        <v>13666.09000000004</v>
      </c>
      <c r="J16" s="45">
        <f>I16+J7-J9</f>
        <v>16228.05000000004</v>
      </c>
      <c r="K16" s="57">
        <f>J16+K7-K9</f>
        <v>19825.30000000004</v>
      </c>
      <c r="L16" s="45">
        <f>K16+L7-L9</f>
        <v>16737.780000000035</v>
      </c>
      <c r="M16" s="57">
        <f>L16+M7-M9</f>
        <v>17649.330000000038</v>
      </c>
      <c r="N16" s="45">
        <f>C4+N7-N9</f>
        <v>17649.33000000003</v>
      </c>
      <c r="P16" s="73"/>
      <c r="Q16" s="73"/>
      <c r="R16" s="73"/>
      <c r="S16" s="73"/>
      <c r="T16" s="73"/>
    </row>
    <row r="17" spans="16:20" ht="15">
      <c r="P17" s="2" t="s">
        <v>117</v>
      </c>
      <c r="Q17" s="73"/>
      <c r="R17" s="73"/>
      <c r="S17" s="73"/>
      <c r="T17" s="73" t="s">
        <v>123</v>
      </c>
    </row>
    <row r="18" spans="1:20" ht="15">
      <c r="A18" s="4" t="s">
        <v>17</v>
      </c>
      <c r="P18" s="73"/>
      <c r="Q18" s="73"/>
      <c r="R18" s="73"/>
      <c r="S18" s="73"/>
      <c r="T18" s="73"/>
    </row>
    <row r="19" spans="16:20" ht="15">
      <c r="P19" s="86" t="s">
        <v>18</v>
      </c>
      <c r="Q19" s="87"/>
      <c r="R19" s="73"/>
      <c r="S19" s="73"/>
      <c r="T19" s="73" t="s">
        <v>124</v>
      </c>
    </row>
    <row r="20" spans="1:20" ht="15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8" t="s">
        <v>121</v>
      </c>
      <c r="Q20" s="89">
        <f>(Q22+Q23+Q21)*18%</f>
        <v>1880.6976</v>
      </c>
      <c r="R20" s="73"/>
      <c r="S20" s="73"/>
      <c r="T20" s="73"/>
    </row>
    <row r="21" spans="1:20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>SUM(B21:M21)</f>
        <v>0</v>
      </c>
      <c r="P21" s="75" t="s">
        <v>44</v>
      </c>
      <c r="Q21" s="75">
        <f>N22</f>
        <v>529.5300000000001</v>
      </c>
      <c r="R21" s="73"/>
      <c r="S21" s="73"/>
      <c r="T21" s="73" t="s">
        <v>133</v>
      </c>
    </row>
    <row r="22" spans="1:20" ht="15.75">
      <c r="A22" s="3" t="s">
        <v>40</v>
      </c>
      <c r="B22" s="3">
        <v>70.96</v>
      </c>
      <c r="C22" s="3">
        <v>97.14</v>
      </c>
      <c r="D22" s="3">
        <v>5.45</v>
      </c>
      <c r="E22" s="3">
        <v>63.58</v>
      </c>
      <c r="F22" s="3">
        <v>43.05</v>
      </c>
      <c r="G22" s="3">
        <v>40.57</v>
      </c>
      <c r="H22" s="3">
        <v>45.1</v>
      </c>
      <c r="I22" s="3">
        <v>33.44</v>
      </c>
      <c r="J22" s="3">
        <v>53.15</v>
      </c>
      <c r="K22" s="3">
        <v>30.3</v>
      </c>
      <c r="L22" s="3">
        <v>19.97</v>
      </c>
      <c r="M22" s="3">
        <v>26.82</v>
      </c>
      <c r="N22" s="3">
        <f aca="true" t="shared" si="4" ref="N22:N38">SUM(B22:M22)</f>
        <v>529.5300000000001</v>
      </c>
      <c r="P22" s="75" t="s">
        <v>72</v>
      </c>
      <c r="Q22" s="75">
        <f>N27</f>
        <v>27.66</v>
      </c>
      <c r="R22" s="73"/>
      <c r="S22" s="73"/>
      <c r="T22" s="73"/>
    </row>
    <row r="23" spans="1:20" ht="15.75">
      <c r="A23" s="3" t="s">
        <v>56</v>
      </c>
      <c r="B23" s="3">
        <v>884.9</v>
      </c>
      <c r="C23" s="3">
        <v>726.49</v>
      </c>
      <c r="D23" s="3">
        <v>726.49</v>
      </c>
      <c r="E23" s="3">
        <v>726.49</v>
      </c>
      <c r="F23" s="3">
        <v>726.49</v>
      </c>
      <c r="G23" s="3">
        <v>726.49</v>
      </c>
      <c r="H23" s="3">
        <v>1434.51</v>
      </c>
      <c r="I23" s="3">
        <v>726.49</v>
      </c>
      <c r="J23" s="3">
        <v>799.14</v>
      </c>
      <c r="K23" s="3">
        <v>799.14</v>
      </c>
      <c r="L23" s="3">
        <v>799.14</v>
      </c>
      <c r="M23" s="3">
        <v>799.14</v>
      </c>
      <c r="N23" s="3">
        <f t="shared" si="4"/>
        <v>9874.909999999998</v>
      </c>
      <c r="P23" s="75" t="s">
        <v>62</v>
      </c>
      <c r="Q23" s="75">
        <f>N26</f>
        <v>9891.13</v>
      </c>
      <c r="R23" s="73"/>
      <c r="S23" s="73"/>
      <c r="T23" s="73" t="s">
        <v>132</v>
      </c>
    </row>
    <row r="24" spans="1:20" ht="15.75">
      <c r="A24" s="3" t="s">
        <v>55</v>
      </c>
      <c r="B24" s="3">
        <v>353.78</v>
      </c>
      <c r="C24" s="3">
        <v>362.85</v>
      </c>
      <c r="D24" s="3">
        <v>362.85</v>
      </c>
      <c r="E24" s="3">
        <v>394.6</v>
      </c>
      <c r="F24" s="3">
        <v>344.71</v>
      </c>
      <c r="G24" s="3">
        <v>390.06</v>
      </c>
      <c r="H24" s="3">
        <v>417.28</v>
      </c>
      <c r="I24" s="3">
        <v>380.99</v>
      </c>
      <c r="J24" s="3">
        <v>439.09</v>
      </c>
      <c r="K24" s="3">
        <v>459.05</v>
      </c>
      <c r="L24" s="3">
        <v>359.26</v>
      </c>
      <c r="M24" s="3">
        <v>459.05</v>
      </c>
      <c r="N24" s="3">
        <f t="shared" si="4"/>
        <v>4723.570000000001</v>
      </c>
      <c r="P24" s="75" t="s">
        <v>79</v>
      </c>
      <c r="Q24" s="75">
        <f>N29</f>
        <v>2050.83</v>
      </c>
      <c r="R24" s="73"/>
      <c r="S24" s="73"/>
      <c r="T24" s="73"/>
    </row>
    <row r="25" spans="1:20" ht="15.75">
      <c r="A25" s="3" t="s">
        <v>53</v>
      </c>
      <c r="B25" s="3">
        <v>885.66</v>
      </c>
      <c r="C25" s="3">
        <v>840.89</v>
      </c>
      <c r="D25" s="3">
        <v>864.43</v>
      </c>
      <c r="E25" s="3">
        <v>1048.69</v>
      </c>
      <c r="F25" s="3">
        <v>672.15</v>
      </c>
      <c r="G25" s="3">
        <v>529.2</v>
      </c>
      <c r="H25" s="3">
        <v>909.64</v>
      </c>
      <c r="I25" s="3">
        <v>684.86</v>
      </c>
      <c r="J25" s="3">
        <v>3845.47</v>
      </c>
      <c r="K25" s="3">
        <v>734.99</v>
      </c>
      <c r="L25" s="3">
        <v>704.86</v>
      </c>
      <c r="M25" s="3">
        <v>735.3</v>
      </c>
      <c r="N25" s="3">
        <f t="shared" si="4"/>
        <v>12456.14</v>
      </c>
      <c r="P25" s="107" t="s">
        <v>63</v>
      </c>
      <c r="Q25" s="90">
        <f>N30</f>
        <v>0</v>
      </c>
      <c r="R25" s="73"/>
      <c r="S25" s="73"/>
      <c r="T25" s="73"/>
    </row>
    <row r="26" spans="1:20" ht="15.75">
      <c r="A26" s="3" t="s">
        <v>62</v>
      </c>
      <c r="B26" s="3">
        <v>242.64</v>
      </c>
      <c r="C26" s="3">
        <v>1950.27</v>
      </c>
      <c r="D26" s="3"/>
      <c r="E26" s="3"/>
      <c r="F26" s="3"/>
      <c r="G26" s="3"/>
      <c r="H26" s="3">
        <v>5</v>
      </c>
      <c r="I26" s="3">
        <v>3773.99</v>
      </c>
      <c r="J26" s="3">
        <v>1095.4</v>
      </c>
      <c r="K26" s="3">
        <v>8.53</v>
      </c>
      <c r="L26" s="3"/>
      <c r="M26" s="3">
        <v>2815.3</v>
      </c>
      <c r="N26" s="3">
        <f t="shared" si="4"/>
        <v>9891.13</v>
      </c>
      <c r="P26" s="91" t="s">
        <v>118</v>
      </c>
      <c r="Q26" s="75">
        <f>N35</f>
        <v>11500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3" t="s">
        <v>120</v>
      </c>
      <c r="Q27" s="92">
        <f>N33</f>
        <v>0</v>
      </c>
      <c r="R27" s="73"/>
      <c r="S27" s="73"/>
      <c r="T27" s="73"/>
    </row>
    <row r="28" spans="1:20" ht="15.75">
      <c r="A28" s="3" t="s">
        <v>81</v>
      </c>
      <c r="B28" s="3">
        <v>1540.92</v>
      </c>
      <c r="C28" s="3">
        <v>1540.92</v>
      </c>
      <c r="D28" s="3">
        <v>1618.9</v>
      </c>
      <c r="E28" s="3">
        <v>2155.09</v>
      </c>
      <c r="F28" s="3">
        <v>1000.29</v>
      </c>
      <c r="G28" s="3">
        <v>335.06</v>
      </c>
      <c r="H28" s="3">
        <v>1007.19</v>
      </c>
      <c r="I28" s="3">
        <v>1007.19</v>
      </c>
      <c r="J28" s="3">
        <v>1007.19</v>
      </c>
      <c r="K28" s="3">
        <v>1007.19</v>
      </c>
      <c r="L28" s="3">
        <v>1007.19</v>
      </c>
      <c r="M28" s="3">
        <v>1007.19</v>
      </c>
      <c r="N28" s="3">
        <f t="shared" si="4"/>
        <v>14234.320000000003</v>
      </c>
      <c r="P28" s="93" t="s">
        <v>113</v>
      </c>
      <c r="Q28" s="93">
        <f>N36</f>
        <v>66.66</v>
      </c>
      <c r="R28" s="73"/>
      <c r="S28" s="73"/>
      <c r="T28" s="73"/>
    </row>
    <row r="29" spans="1:20" ht="15.75">
      <c r="A29" s="3" t="s">
        <v>76</v>
      </c>
      <c r="B29" s="3">
        <v>153.06</v>
      </c>
      <c r="C29" s="3">
        <v>154.13</v>
      </c>
      <c r="D29" s="3">
        <v>154.13</v>
      </c>
      <c r="E29" s="3">
        <v>154.03</v>
      </c>
      <c r="F29" s="3">
        <v>154.18</v>
      </c>
      <c r="G29" s="3">
        <v>300.71</v>
      </c>
      <c r="H29" s="3">
        <v>153.06</v>
      </c>
      <c r="I29" s="3">
        <v>153.06</v>
      </c>
      <c r="J29" s="3">
        <v>168.36</v>
      </c>
      <c r="K29" s="3">
        <v>168.36</v>
      </c>
      <c r="L29" s="3">
        <v>168.36</v>
      </c>
      <c r="M29" s="3">
        <v>169.39</v>
      </c>
      <c r="N29" s="3">
        <f t="shared" si="4"/>
        <v>2050.83</v>
      </c>
      <c r="P29" s="93" t="s">
        <v>114</v>
      </c>
      <c r="Q29" s="93">
        <f>N37</f>
        <v>1952.98</v>
      </c>
      <c r="S29" s="49"/>
      <c r="T29" s="73"/>
    </row>
    <row r="30" spans="1:20" ht="15.7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1" t="s">
        <v>119</v>
      </c>
      <c r="Q30" s="92">
        <f>SUM(Q20:Q29)</f>
        <v>27899.4876</v>
      </c>
      <c r="S30" s="49"/>
      <c r="T30" s="73"/>
    </row>
    <row r="31" spans="1:14" ht="12.75">
      <c r="A31" s="99" t="s">
        <v>188</v>
      </c>
      <c r="B31" s="3">
        <v>2984.95</v>
      </c>
      <c r="C31" s="3">
        <v>3480.75</v>
      </c>
      <c r="D31" s="3">
        <v>2463.49</v>
      </c>
      <c r="E31" s="3">
        <v>3167.53</v>
      </c>
      <c r="F31" s="3">
        <v>2523.45</v>
      </c>
      <c r="G31" s="3">
        <v>3317.64</v>
      </c>
      <c r="H31" s="3">
        <v>4041.67</v>
      </c>
      <c r="I31" s="3">
        <v>4096.16</v>
      </c>
      <c r="J31" s="3">
        <v>4196.5</v>
      </c>
      <c r="K31" s="3">
        <v>3169.12</v>
      </c>
      <c r="L31" s="3">
        <v>3201.6</v>
      </c>
      <c r="M31" s="3">
        <v>3911.11</v>
      </c>
      <c r="N31" s="3">
        <f t="shared" si="4"/>
        <v>40553.969999999994</v>
      </c>
    </row>
    <row r="32" spans="1:14" ht="12.75">
      <c r="A32" s="99" t="s">
        <v>189</v>
      </c>
      <c r="B32" s="3">
        <v>669.16</v>
      </c>
      <c r="C32" s="3">
        <v>1051.19</v>
      </c>
      <c r="D32" s="3">
        <v>761.84</v>
      </c>
      <c r="E32" s="3">
        <v>1136.56</v>
      </c>
      <c r="F32" s="3">
        <v>762.08</v>
      </c>
      <c r="G32" s="3">
        <v>1001.93</v>
      </c>
      <c r="H32" s="3">
        <v>1220.58</v>
      </c>
      <c r="I32" s="3">
        <v>1237.04</v>
      </c>
      <c r="J32" s="3">
        <v>1267.34</v>
      </c>
      <c r="K32" s="3">
        <v>957.07</v>
      </c>
      <c r="L32" s="3">
        <v>966.88</v>
      </c>
      <c r="M32" s="3">
        <v>1181.16</v>
      </c>
      <c r="N32" s="3">
        <f t="shared" si="4"/>
        <v>12212.829999999998</v>
      </c>
    </row>
    <row r="33" spans="1:14" ht="12.75">
      <c r="A33" s="3" t="s">
        <v>104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103</v>
      </c>
      <c r="B35" s="3"/>
      <c r="C35" s="3"/>
      <c r="D35" s="3"/>
      <c r="E35" s="3"/>
      <c r="F35" s="3"/>
      <c r="G35" s="3"/>
      <c r="H35" s="3"/>
      <c r="I35" s="3"/>
      <c r="J35" s="3">
        <v>11500</v>
      </c>
      <c r="K35" s="3"/>
      <c r="L35" s="3"/>
      <c r="M35" s="3"/>
      <c r="N35" s="3">
        <f t="shared" si="4"/>
        <v>11500</v>
      </c>
    </row>
    <row r="36" spans="1:14" ht="12.75">
      <c r="A36" s="3" t="s">
        <v>112</v>
      </c>
      <c r="B36" s="3"/>
      <c r="C36" s="3">
        <v>66.66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4"/>
        <v>66.66</v>
      </c>
    </row>
    <row r="37" spans="1:14" ht="12.75">
      <c r="A37" s="3" t="s">
        <v>114</v>
      </c>
      <c r="B37" s="3"/>
      <c r="C37" s="3"/>
      <c r="D37" s="3"/>
      <c r="E37" s="3">
        <v>1952.98</v>
      </c>
      <c r="F37" s="3"/>
      <c r="G37" s="3"/>
      <c r="H37" s="3"/>
      <c r="I37" s="3"/>
      <c r="J37" s="3"/>
      <c r="K37" s="3"/>
      <c r="L37" s="3"/>
      <c r="M37" s="3"/>
      <c r="N37" s="3">
        <f t="shared" si="4"/>
        <v>1952.98</v>
      </c>
    </row>
    <row r="38" spans="1:16" ht="12.75">
      <c r="A38" s="3" t="s">
        <v>19</v>
      </c>
      <c r="B38" s="3">
        <f aca="true" t="shared" si="5" ref="B38:M38">SUM(B20:B37)</f>
        <v>7786.03</v>
      </c>
      <c r="C38" s="3">
        <f t="shared" si="5"/>
        <v>10271.289999999999</v>
      </c>
      <c r="D38" s="3">
        <f t="shared" si="5"/>
        <v>6957.58</v>
      </c>
      <c r="E38" s="3">
        <f t="shared" si="5"/>
        <v>10799.55</v>
      </c>
      <c r="F38" s="3">
        <f t="shared" si="5"/>
        <v>6226.4</v>
      </c>
      <c r="G38" s="3">
        <f t="shared" si="5"/>
        <v>6669.320000000001</v>
      </c>
      <c r="H38" s="3">
        <f t="shared" si="5"/>
        <v>9234.029999999999</v>
      </c>
      <c r="I38" s="3">
        <f t="shared" si="5"/>
        <v>12093.220000000001</v>
      </c>
      <c r="J38" s="3">
        <f t="shared" si="5"/>
        <v>24371.64</v>
      </c>
      <c r="K38" s="3">
        <f t="shared" si="5"/>
        <v>7333.75</v>
      </c>
      <c r="L38" s="3">
        <f t="shared" si="5"/>
        <v>7227.26</v>
      </c>
      <c r="M38" s="3">
        <f t="shared" si="5"/>
        <v>11104.460000000001</v>
      </c>
      <c r="N38" s="3">
        <f t="shared" si="4"/>
        <v>120074.53</v>
      </c>
      <c r="O38" s="15"/>
      <c r="P38" s="16"/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14" max="14" width="10.140625" style="0" customWidth="1"/>
    <col min="15" max="15" width="12.00390625" style="0" bestFit="1" customWidth="1"/>
    <col min="16" max="16" width="30.57421875" style="0" customWidth="1"/>
    <col min="17" max="17" width="17.8515625" style="0" customWidth="1"/>
  </cols>
  <sheetData>
    <row r="1" ht="12.75">
      <c r="A1" s="47" t="s">
        <v>190</v>
      </c>
    </row>
    <row r="2" spans="1:20" ht="15">
      <c r="A2" s="2" t="s">
        <v>28</v>
      </c>
      <c r="E2" t="s">
        <v>22</v>
      </c>
      <c r="H2" s="13">
        <v>871</v>
      </c>
      <c r="P2" s="2" t="s">
        <v>156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14">
        <f>'[1]7'!$N$16</f>
        <v>23807.451</v>
      </c>
      <c r="P4" s="73" t="s">
        <v>111</v>
      </c>
      <c r="Q4" s="95">
        <f>C4</f>
        <v>23807.451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6">
        <v>10194.02</v>
      </c>
      <c r="C7" s="6">
        <v>10194.02</v>
      </c>
      <c r="D7" s="6">
        <v>10194.02</v>
      </c>
      <c r="E7" s="6">
        <v>10194.02</v>
      </c>
      <c r="F7" s="6">
        <v>10194.02</v>
      </c>
      <c r="G7" s="6">
        <v>10194.02</v>
      </c>
      <c r="H7" s="6">
        <v>10194.02</v>
      </c>
      <c r="I7" s="6">
        <v>10194.02</v>
      </c>
      <c r="J7" s="6">
        <v>10314.94</v>
      </c>
      <c r="K7" s="6">
        <v>10314.94</v>
      </c>
      <c r="L7" s="6">
        <v>10314.94</v>
      </c>
      <c r="M7" s="6">
        <v>10314.94</v>
      </c>
      <c r="N7" s="6">
        <f>SUM(B7:M7)</f>
        <v>122811.92000000003</v>
      </c>
      <c r="P7" s="76" t="s">
        <v>1</v>
      </c>
      <c r="Q7" s="96">
        <f>N7</f>
        <v>122811.92000000003</v>
      </c>
      <c r="R7" s="73"/>
      <c r="S7" s="73"/>
      <c r="T7" s="73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75"/>
      <c r="Q8" s="75"/>
      <c r="R8" s="73"/>
      <c r="S8" s="73"/>
      <c r="T8" s="73"/>
    </row>
    <row r="9" spans="1:20" ht="15.75">
      <c r="A9" s="7" t="s">
        <v>15</v>
      </c>
      <c r="B9" s="7">
        <v>9876.67</v>
      </c>
      <c r="C9" s="7">
        <v>8581.78</v>
      </c>
      <c r="D9" s="7">
        <v>8365.97</v>
      </c>
      <c r="E9" s="7">
        <v>8320.68</v>
      </c>
      <c r="F9" s="7">
        <v>12671.4</v>
      </c>
      <c r="G9" s="7">
        <v>16829.79</v>
      </c>
      <c r="H9" s="7">
        <v>9612.55</v>
      </c>
      <c r="I9" s="7">
        <v>14931.25</v>
      </c>
      <c r="J9" s="7">
        <v>11960.31</v>
      </c>
      <c r="K9" s="7">
        <v>8656.09</v>
      </c>
      <c r="L9" s="7">
        <v>12275.23</v>
      </c>
      <c r="M9" s="7">
        <v>8210.45</v>
      </c>
      <c r="N9" s="7">
        <f>SUM(B9:M9)</f>
        <v>130292.16999999998</v>
      </c>
      <c r="P9" s="77" t="s">
        <v>15</v>
      </c>
      <c r="Q9" s="97">
        <f>N9</f>
        <v>130292.16999999998</v>
      </c>
      <c r="R9" s="73"/>
      <c r="S9" s="73"/>
      <c r="T9" s="73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78"/>
      <c r="Q10" s="79"/>
      <c r="R10" s="73"/>
      <c r="S10" s="73"/>
      <c r="T10" s="73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80"/>
      <c r="Q11" s="81"/>
      <c r="R11" s="73"/>
      <c r="S11" s="73"/>
      <c r="T11" s="73"/>
    </row>
    <row r="12" spans="1:20" ht="15.75">
      <c r="A12" s="10" t="s">
        <v>16</v>
      </c>
      <c r="B12" s="10">
        <f>SUM(B39)</f>
        <v>7638.96</v>
      </c>
      <c r="C12" s="10">
        <f aca="true" t="shared" si="0" ref="C12:M12">C39</f>
        <v>19969.61</v>
      </c>
      <c r="D12" s="10">
        <f t="shared" si="0"/>
        <v>7046.49</v>
      </c>
      <c r="E12" s="10">
        <f t="shared" si="0"/>
        <v>10911.72</v>
      </c>
      <c r="F12" s="10">
        <f t="shared" si="0"/>
        <v>6305.49</v>
      </c>
      <c r="G12" s="10">
        <f t="shared" si="0"/>
        <v>7338.41</v>
      </c>
      <c r="H12" s="10">
        <f t="shared" si="0"/>
        <v>9351.5</v>
      </c>
      <c r="I12" s="10">
        <f t="shared" si="0"/>
        <v>8757.29</v>
      </c>
      <c r="J12" s="10">
        <f t="shared" si="0"/>
        <v>8895.25</v>
      </c>
      <c r="K12" s="10">
        <f t="shared" si="0"/>
        <v>7427.08</v>
      </c>
      <c r="L12" s="10">
        <f t="shared" si="0"/>
        <v>8750.73</v>
      </c>
      <c r="M12" s="10">
        <f t="shared" si="0"/>
        <v>8960.57</v>
      </c>
      <c r="N12" s="10">
        <f>SUM(B12:M12)</f>
        <v>111353.1</v>
      </c>
      <c r="P12" s="82" t="s">
        <v>60</v>
      </c>
      <c r="Q12" s="82">
        <f>Q7+Q4-Q9</f>
        <v>16327.20100000006</v>
      </c>
      <c r="R12" s="73"/>
      <c r="S12" s="73"/>
      <c r="T12" s="73"/>
    </row>
    <row r="13" spans="16:20" ht="15">
      <c r="P13" s="73"/>
      <c r="Q13" s="73"/>
      <c r="R13" s="73"/>
      <c r="S13" s="73"/>
      <c r="T13" s="73"/>
    </row>
    <row r="14" spans="1:20" ht="15.75">
      <c r="A14" s="11" t="s">
        <v>20</v>
      </c>
      <c r="B14" s="11">
        <f aca="true" t="shared" si="1" ref="B14:G14">B9-B12</f>
        <v>2237.71</v>
      </c>
      <c r="C14" s="11">
        <f t="shared" si="1"/>
        <v>-11387.83</v>
      </c>
      <c r="D14" s="11">
        <f t="shared" si="1"/>
        <v>1319.4799999999996</v>
      </c>
      <c r="E14" s="11">
        <f t="shared" si="1"/>
        <v>-2591.039999999999</v>
      </c>
      <c r="F14" s="11">
        <f t="shared" si="1"/>
        <v>6365.91</v>
      </c>
      <c r="G14" s="11">
        <f t="shared" si="1"/>
        <v>9491.380000000001</v>
      </c>
      <c r="H14" s="11">
        <f aca="true" t="shared" si="2" ref="H14:M14">H9-H12</f>
        <v>261.0499999999993</v>
      </c>
      <c r="I14" s="11">
        <f t="shared" si="2"/>
        <v>6173.959999999999</v>
      </c>
      <c r="J14" s="11">
        <f t="shared" si="2"/>
        <v>3065.0599999999995</v>
      </c>
      <c r="K14" s="11">
        <f t="shared" si="2"/>
        <v>1229.0100000000002</v>
      </c>
      <c r="L14" s="11">
        <f t="shared" si="2"/>
        <v>3524.5</v>
      </c>
      <c r="M14" s="11">
        <f t="shared" si="2"/>
        <v>-750.119999999999</v>
      </c>
      <c r="N14" s="11">
        <f>SUM(B14:M14)</f>
        <v>18939.070000000003</v>
      </c>
      <c r="P14" s="83"/>
      <c r="Q14" s="83"/>
      <c r="R14" s="73"/>
      <c r="S14" s="73"/>
      <c r="T14" s="73"/>
    </row>
    <row r="15" spans="16:20" ht="15.75">
      <c r="P15" s="83"/>
      <c r="Q15" s="83"/>
      <c r="R15" s="73"/>
      <c r="S15" s="73"/>
      <c r="T15" s="73"/>
    </row>
    <row r="16" spans="1:20" ht="15.75">
      <c r="A16" s="24" t="s">
        <v>60</v>
      </c>
      <c r="B16" s="25">
        <f>C4+B7-B9</f>
        <v>24124.801000000007</v>
      </c>
      <c r="C16" s="24">
        <f aca="true" t="shared" si="3" ref="C16:H16">B16+C7-C9</f>
        <v>25737.041000000012</v>
      </c>
      <c r="D16" s="25">
        <f t="shared" si="3"/>
        <v>27565.091000000015</v>
      </c>
      <c r="E16" s="24">
        <f t="shared" si="3"/>
        <v>29438.43100000002</v>
      </c>
      <c r="F16" s="25">
        <f t="shared" si="3"/>
        <v>26961.051000000014</v>
      </c>
      <c r="G16" s="24">
        <f t="shared" si="3"/>
        <v>20325.28100000001</v>
      </c>
      <c r="H16" s="25">
        <f t="shared" si="3"/>
        <v>20906.75100000001</v>
      </c>
      <c r="I16" s="24">
        <f>H16+I7-I9</f>
        <v>16169.521000000012</v>
      </c>
      <c r="J16" s="25">
        <f>I16+J7-J9</f>
        <v>14524.15100000001</v>
      </c>
      <c r="K16" s="24">
        <f>J16+K7-K9</f>
        <v>16183.001000000011</v>
      </c>
      <c r="L16" s="25">
        <f>K16+L7-L9</f>
        <v>14222.711000000014</v>
      </c>
      <c r="M16" s="24">
        <f>L16+M7-M9</f>
        <v>16327.201000000012</v>
      </c>
      <c r="N16" s="25">
        <f>C4+N7-N9</f>
        <v>16327.20100000006</v>
      </c>
      <c r="P16" s="84" t="s">
        <v>116</v>
      </c>
      <c r="Q16" s="98">
        <f>N12</f>
        <v>111353.1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134</v>
      </c>
    </row>
    <row r="21" spans="1:20" ht="15.75">
      <c r="A21" s="3" t="s">
        <v>43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2621.9700000000003</v>
      </c>
      <c r="R21" s="73"/>
      <c r="S21" s="73"/>
      <c r="T21" s="73"/>
    </row>
    <row r="22" spans="1:20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9">SUM(B22:M22)</f>
        <v>0</v>
      </c>
      <c r="P22" s="75" t="s">
        <v>44</v>
      </c>
      <c r="Q22" s="75">
        <f>N21</f>
        <v>529.5300000000001</v>
      </c>
      <c r="R22" s="73"/>
      <c r="S22" s="73"/>
      <c r="T22" s="73"/>
    </row>
    <row r="23" spans="1:20" ht="15.75">
      <c r="A23" s="3" t="s">
        <v>56</v>
      </c>
      <c r="B23" s="3">
        <v>896.21</v>
      </c>
      <c r="C23" s="3">
        <v>735.78</v>
      </c>
      <c r="D23" s="3">
        <v>735.78</v>
      </c>
      <c r="E23" s="3">
        <v>735.78</v>
      </c>
      <c r="F23" s="3">
        <v>735.78</v>
      </c>
      <c r="G23" s="3">
        <v>735.78</v>
      </c>
      <c r="H23" s="3">
        <v>1452.86</v>
      </c>
      <c r="I23" s="3">
        <v>735.78</v>
      </c>
      <c r="J23" s="3">
        <v>809.36</v>
      </c>
      <c r="K23" s="3">
        <v>809.36</v>
      </c>
      <c r="L23" s="3">
        <v>809.36</v>
      </c>
      <c r="M23" s="3">
        <v>809.36</v>
      </c>
      <c r="N23" s="3">
        <f t="shared" si="4"/>
        <v>10001.19</v>
      </c>
      <c r="P23" s="75" t="s">
        <v>72</v>
      </c>
      <c r="Q23" s="75">
        <f>N27</f>
        <v>27.66</v>
      </c>
      <c r="R23" s="73"/>
      <c r="S23" s="73"/>
      <c r="T23" s="73"/>
    </row>
    <row r="24" spans="1:20" ht="15.75">
      <c r="A24" s="3" t="s">
        <v>55</v>
      </c>
      <c r="B24" s="3">
        <v>358.3</v>
      </c>
      <c r="C24" s="3">
        <v>367.49</v>
      </c>
      <c r="D24" s="3">
        <v>367.49</v>
      </c>
      <c r="E24" s="3">
        <v>399.64</v>
      </c>
      <c r="F24" s="3">
        <v>349.11</v>
      </c>
      <c r="G24" s="3">
        <v>395.05</v>
      </c>
      <c r="H24" s="3">
        <v>422.61</v>
      </c>
      <c r="I24" s="3">
        <v>385.86</v>
      </c>
      <c r="J24" s="3">
        <v>444.71</v>
      </c>
      <c r="K24" s="3">
        <v>464.92</v>
      </c>
      <c r="L24" s="3">
        <v>363.85</v>
      </c>
      <c r="M24" s="3">
        <v>464.92</v>
      </c>
      <c r="N24" s="3">
        <f t="shared" si="4"/>
        <v>4783.950000000001</v>
      </c>
      <c r="P24" s="75" t="s">
        <v>62</v>
      </c>
      <c r="Q24" s="75">
        <f>N26</f>
        <v>14009.310000000001</v>
      </c>
      <c r="R24" s="73"/>
      <c r="S24" s="73"/>
      <c r="T24" s="73"/>
    </row>
    <row r="25" spans="1:20" ht="15.75">
      <c r="A25" s="3" t="s">
        <v>53</v>
      </c>
      <c r="B25" s="3">
        <v>896.99</v>
      </c>
      <c r="C25" s="3">
        <v>851.64</v>
      </c>
      <c r="D25" s="3">
        <v>875.49</v>
      </c>
      <c r="E25" s="3">
        <v>1061.94</v>
      </c>
      <c r="F25" s="3">
        <v>680.75</v>
      </c>
      <c r="G25" s="3">
        <v>660.63</v>
      </c>
      <c r="H25" s="3">
        <v>921.27</v>
      </c>
      <c r="I25" s="3">
        <v>693.62</v>
      </c>
      <c r="J25" s="3">
        <v>738.29</v>
      </c>
      <c r="K25" s="3">
        <v>744.39</v>
      </c>
      <c r="L25" s="3">
        <v>713.87</v>
      </c>
      <c r="M25" s="3">
        <v>744.71</v>
      </c>
      <c r="N25" s="3">
        <f t="shared" si="4"/>
        <v>9583.59</v>
      </c>
      <c r="P25" s="75" t="s">
        <v>79</v>
      </c>
      <c r="Q25" s="75">
        <f>N29</f>
        <v>2077.09</v>
      </c>
      <c r="R25" s="73"/>
      <c r="S25" s="73"/>
      <c r="T25" s="73"/>
    </row>
    <row r="26" spans="1:20" ht="15.75">
      <c r="A26" s="3" t="s">
        <v>71</v>
      </c>
      <c r="B26" s="3"/>
      <c r="C26" s="3">
        <v>11544.27</v>
      </c>
      <c r="D26" s="3"/>
      <c r="E26" s="3"/>
      <c r="F26" s="3"/>
      <c r="G26" s="3"/>
      <c r="H26" s="3">
        <v>5</v>
      </c>
      <c r="I26" s="3">
        <v>332.08</v>
      </c>
      <c r="J26" s="3">
        <v>125.42</v>
      </c>
      <c r="K26" s="3">
        <v>8.53</v>
      </c>
      <c r="L26" s="3">
        <v>1428.28</v>
      </c>
      <c r="M26" s="3">
        <v>565.73</v>
      </c>
      <c r="N26" s="3">
        <f t="shared" si="4"/>
        <v>14009.310000000001</v>
      </c>
      <c r="P26" s="107" t="s">
        <v>49</v>
      </c>
      <c r="Q26" s="90">
        <f>N30</f>
        <v>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1" t="s">
        <v>118</v>
      </c>
      <c r="Q27" s="75">
        <f>N34</f>
        <v>460</v>
      </c>
      <c r="R27" s="73"/>
      <c r="S27" s="73"/>
      <c r="T27" s="73"/>
    </row>
    <row r="28" spans="1:20" ht="15.75">
      <c r="A28" s="3" t="s">
        <v>80</v>
      </c>
      <c r="B28" s="3">
        <v>1560.63</v>
      </c>
      <c r="C28" s="3">
        <v>1560.63</v>
      </c>
      <c r="D28" s="3">
        <v>1639.6</v>
      </c>
      <c r="E28" s="3">
        <v>2182.65</v>
      </c>
      <c r="F28" s="3">
        <v>1013.09</v>
      </c>
      <c r="G28" s="3">
        <v>339.35</v>
      </c>
      <c r="H28" s="3">
        <v>1020.08</v>
      </c>
      <c r="I28" s="3">
        <v>1020.08</v>
      </c>
      <c r="J28" s="3">
        <v>1020.08</v>
      </c>
      <c r="K28" s="3">
        <v>1020.08</v>
      </c>
      <c r="L28" s="3">
        <v>1020.08</v>
      </c>
      <c r="M28" s="3">
        <v>1020.08</v>
      </c>
      <c r="N28" s="3">
        <f t="shared" si="4"/>
        <v>14416.43</v>
      </c>
      <c r="P28" s="93" t="s">
        <v>120</v>
      </c>
      <c r="Q28" s="92">
        <f>N37</f>
        <v>0</v>
      </c>
      <c r="R28" s="73"/>
      <c r="S28" s="73"/>
      <c r="T28" s="73"/>
    </row>
    <row r="29" spans="1:20" ht="15.75">
      <c r="A29" s="3" t="s">
        <v>79</v>
      </c>
      <c r="B29" s="3">
        <v>155.02</v>
      </c>
      <c r="C29" s="3">
        <v>156.1</v>
      </c>
      <c r="D29" s="3">
        <v>156.1</v>
      </c>
      <c r="E29" s="3">
        <v>156</v>
      </c>
      <c r="F29" s="3">
        <v>156.16</v>
      </c>
      <c r="G29" s="3">
        <v>304.56</v>
      </c>
      <c r="H29" s="3">
        <v>155.02</v>
      </c>
      <c r="I29" s="3">
        <v>155.02</v>
      </c>
      <c r="J29" s="3">
        <v>170.52</v>
      </c>
      <c r="K29" s="3">
        <v>170.52</v>
      </c>
      <c r="L29" s="3">
        <v>170.52</v>
      </c>
      <c r="M29" s="3">
        <v>171.55</v>
      </c>
      <c r="N29" s="3">
        <f t="shared" si="4"/>
        <v>2077.09</v>
      </c>
      <c r="P29" s="93" t="s">
        <v>113</v>
      </c>
      <c r="Q29" s="93">
        <f>N35</f>
        <v>66.66</v>
      </c>
      <c r="R29" s="73"/>
      <c r="S29" s="73"/>
      <c r="T29" s="73"/>
    </row>
    <row r="30" spans="1:20" ht="15.75">
      <c r="A30" s="3" t="s">
        <v>49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N36</f>
        <v>1952.98</v>
      </c>
      <c r="S30" s="49"/>
      <c r="T30" s="73"/>
    </row>
    <row r="31" spans="1:20" ht="15.75">
      <c r="A31" s="99" t="s">
        <v>188</v>
      </c>
      <c r="B31" s="3">
        <v>3023.13</v>
      </c>
      <c r="C31" s="3">
        <v>3525.27</v>
      </c>
      <c r="D31" s="3">
        <v>2495</v>
      </c>
      <c r="E31" s="3">
        <v>3208.05</v>
      </c>
      <c r="F31" s="3">
        <v>2555.72</v>
      </c>
      <c r="G31" s="3">
        <v>3360.07</v>
      </c>
      <c r="H31" s="3">
        <v>4093.36</v>
      </c>
      <c r="I31" s="3">
        <v>4148.55</v>
      </c>
      <c r="J31" s="3">
        <v>4250.17</v>
      </c>
      <c r="K31" s="3">
        <v>3209.66</v>
      </c>
      <c r="L31" s="3">
        <v>3245.55</v>
      </c>
      <c r="M31" s="3">
        <v>3961.14</v>
      </c>
      <c r="N31" s="3">
        <f t="shared" si="4"/>
        <v>41075.67</v>
      </c>
      <c r="P31" s="91" t="s">
        <v>119</v>
      </c>
      <c r="Q31" s="92">
        <f>SUM(Q21:Q30)</f>
        <v>21745.2</v>
      </c>
      <c r="S31" s="49"/>
      <c r="T31" s="73"/>
    </row>
    <row r="32" spans="1:14" ht="12.75">
      <c r="A32" s="99" t="s">
        <v>189</v>
      </c>
      <c r="B32" s="3">
        <v>677.72</v>
      </c>
      <c r="C32" s="3">
        <v>1064.63</v>
      </c>
      <c r="D32" s="3">
        <v>771.58</v>
      </c>
      <c r="E32" s="3">
        <v>1151.1</v>
      </c>
      <c r="F32" s="3">
        <v>771.83</v>
      </c>
      <c r="G32" s="3">
        <v>1014.74</v>
      </c>
      <c r="H32" s="3">
        <v>1236.2</v>
      </c>
      <c r="I32" s="3">
        <v>1252.86</v>
      </c>
      <c r="J32" s="3">
        <v>1283.55</v>
      </c>
      <c r="K32" s="3">
        <v>969.32</v>
      </c>
      <c r="L32" s="3">
        <v>979.25</v>
      </c>
      <c r="M32" s="3">
        <v>1196.26</v>
      </c>
      <c r="N32" s="3">
        <f t="shared" si="4"/>
        <v>12369.039999999999</v>
      </c>
    </row>
    <row r="33" spans="1:14" ht="12.75">
      <c r="A33" s="3" t="s">
        <v>106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103</v>
      </c>
      <c r="B34" s="3"/>
      <c r="C34" s="3"/>
      <c r="D34" s="3"/>
      <c r="E34" s="3"/>
      <c r="F34" s="3"/>
      <c r="G34" s="3">
        <v>460</v>
      </c>
      <c r="H34" s="3"/>
      <c r="I34" s="3"/>
      <c r="J34" s="3"/>
      <c r="K34" s="3"/>
      <c r="L34" s="3"/>
      <c r="M34" s="3"/>
      <c r="N34" s="3">
        <f t="shared" si="4"/>
        <v>460</v>
      </c>
    </row>
    <row r="35" spans="1:14" ht="12.75">
      <c r="A35" s="3" t="s">
        <v>112</v>
      </c>
      <c r="B35" s="3"/>
      <c r="C35" s="3">
        <v>66.66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66.66</v>
      </c>
    </row>
    <row r="36" spans="1:14" ht="12.75">
      <c r="A36" s="3" t="s">
        <v>114</v>
      </c>
      <c r="B36" s="3"/>
      <c r="C36" s="3"/>
      <c r="D36" s="3"/>
      <c r="E36" s="3">
        <v>1952.98</v>
      </c>
      <c r="F36" s="3"/>
      <c r="G36" s="3"/>
      <c r="H36" s="3"/>
      <c r="I36" s="3"/>
      <c r="J36" s="3"/>
      <c r="K36" s="3"/>
      <c r="L36" s="3"/>
      <c r="M36" s="3"/>
      <c r="N36" s="3">
        <f t="shared" si="4"/>
        <v>1952.98</v>
      </c>
    </row>
    <row r="37" spans="1:14" ht="12.75">
      <c r="A37" s="99" t="s">
        <v>120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4"/>
        <v>0</v>
      </c>
    </row>
    <row r="39" spans="1:14" ht="12.75">
      <c r="A39" s="3" t="s">
        <v>19</v>
      </c>
      <c r="B39" s="3">
        <f>SUM(B21:B38)</f>
        <v>7638.96</v>
      </c>
      <c r="C39" s="3">
        <f aca="true" t="shared" si="5" ref="C39:M39">SUM(C20:C38)</f>
        <v>19969.61</v>
      </c>
      <c r="D39" s="3">
        <f t="shared" si="5"/>
        <v>7046.49</v>
      </c>
      <c r="E39" s="3">
        <f t="shared" si="5"/>
        <v>10911.72</v>
      </c>
      <c r="F39" s="3">
        <f t="shared" si="5"/>
        <v>6305.49</v>
      </c>
      <c r="G39" s="3">
        <f t="shared" si="5"/>
        <v>7338.41</v>
      </c>
      <c r="H39" s="3">
        <f t="shared" si="5"/>
        <v>9351.5</v>
      </c>
      <c r="I39" s="3">
        <f t="shared" si="5"/>
        <v>8757.29</v>
      </c>
      <c r="J39" s="3">
        <f t="shared" si="5"/>
        <v>8895.25</v>
      </c>
      <c r="K39" s="3">
        <f t="shared" si="5"/>
        <v>7427.08</v>
      </c>
      <c r="L39" s="3">
        <f t="shared" si="5"/>
        <v>8750.73</v>
      </c>
      <c r="M39" s="3">
        <f t="shared" si="5"/>
        <v>8960.57</v>
      </c>
      <c r="N39" s="3">
        <f t="shared" si="4"/>
        <v>111353.1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4" max="4" width="10.00390625" style="0" customWidth="1"/>
    <col min="11" max="11" width="10.421875" style="0" customWidth="1"/>
    <col min="12" max="12" width="10.7109375" style="0" customWidth="1"/>
    <col min="13" max="13" width="10.421875" style="0" customWidth="1"/>
    <col min="14" max="14" width="10.00390625" style="0" customWidth="1"/>
    <col min="15" max="15" width="11.00390625" style="0" customWidth="1"/>
    <col min="16" max="16" width="31.140625" style="0" customWidth="1"/>
    <col min="17" max="17" width="13.28125" style="0" customWidth="1"/>
  </cols>
  <sheetData>
    <row r="1" ht="12.75">
      <c r="A1" s="47" t="s">
        <v>191</v>
      </c>
    </row>
    <row r="2" spans="1:20" ht="15">
      <c r="A2" s="2" t="s">
        <v>29</v>
      </c>
      <c r="E2" t="s">
        <v>22</v>
      </c>
      <c r="H2" s="13">
        <v>846</v>
      </c>
      <c r="P2" s="2" t="s">
        <v>157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58">
        <f>'[1]8'!$N$16</f>
        <v>6306.365999999965</v>
      </c>
      <c r="P4" s="73" t="s">
        <v>111</v>
      </c>
      <c r="Q4" s="95">
        <f>C4</f>
        <v>6306.365999999965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11</v>
      </c>
      <c r="L6" s="51" t="s">
        <v>12</v>
      </c>
      <c r="M6" s="51" t="s">
        <v>13</v>
      </c>
      <c r="N6" s="51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52">
        <v>10037.08</v>
      </c>
      <c r="C7" s="52">
        <v>10037.08</v>
      </c>
      <c r="D7" s="52">
        <v>10037.08</v>
      </c>
      <c r="E7" s="52">
        <v>10037.08</v>
      </c>
      <c r="F7" s="52">
        <v>10037.08</v>
      </c>
      <c r="G7" s="52">
        <v>10038.26</v>
      </c>
      <c r="H7" s="52">
        <v>10044.16</v>
      </c>
      <c r="I7" s="52">
        <v>10044.16</v>
      </c>
      <c r="J7" s="52">
        <v>10163.34</v>
      </c>
      <c r="K7" s="52">
        <v>10163.34</v>
      </c>
      <c r="L7" s="52">
        <v>10163.34</v>
      </c>
      <c r="M7" s="52">
        <v>10163.34</v>
      </c>
      <c r="N7" s="52">
        <f>SUM(B7:M7)</f>
        <v>120965.34</v>
      </c>
      <c r="P7" s="76" t="s">
        <v>1</v>
      </c>
      <c r="Q7" s="96">
        <f>N7</f>
        <v>120965.34</v>
      </c>
      <c r="R7" s="73"/>
      <c r="S7" s="73"/>
      <c r="T7" s="73"/>
    </row>
    <row r="8" spans="1:20" ht="15.7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P8" s="75"/>
      <c r="Q8" s="75"/>
      <c r="R8" s="73"/>
      <c r="S8" s="73"/>
      <c r="T8" s="73"/>
    </row>
    <row r="9" spans="1:20" ht="15.75">
      <c r="A9" s="7" t="s">
        <v>15</v>
      </c>
      <c r="B9" s="42">
        <v>11497.52</v>
      </c>
      <c r="C9" s="42">
        <v>6810.5</v>
      </c>
      <c r="D9" s="42">
        <v>11097.23</v>
      </c>
      <c r="E9" s="42">
        <v>12082.17</v>
      </c>
      <c r="F9" s="42">
        <v>10984.46</v>
      </c>
      <c r="G9" s="42">
        <v>10326.66</v>
      </c>
      <c r="H9" s="42">
        <v>11756.31</v>
      </c>
      <c r="I9" s="42">
        <v>9177.26</v>
      </c>
      <c r="J9" s="42">
        <v>9637.39</v>
      </c>
      <c r="K9" s="42">
        <v>9292</v>
      </c>
      <c r="L9" s="42">
        <v>7552.18</v>
      </c>
      <c r="M9" s="42">
        <v>11601.31</v>
      </c>
      <c r="N9" s="42">
        <f>SUM(B9:M9)</f>
        <v>121814.98999999999</v>
      </c>
      <c r="P9" s="77" t="s">
        <v>15</v>
      </c>
      <c r="Q9" s="97">
        <f>N9</f>
        <v>121814.98999999999</v>
      </c>
      <c r="R9" s="73"/>
      <c r="S9" s="73"/>
      <c r="T9" s="73"/>
    </row>
    <row r="10" spans="1:20" ht="15.75">
      <c r="A10" s="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3"/>
      <c r="P10" s="78"/>
      <c r="Q10" s="79"/>
      <c r="R10" s="73"/>
      <c r="S10" s="73"/>
      <c r="T10" s="73"/>
    </row>
    <row r="11" spans="1:20" ht="15.75">
      <c r="A11" s="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4"/>
      <c r="P11" s="80"/>
      <c r="Q11" s="81"/>
      <c r="R11" s="73"/>
      <c r="S11" s="73"/>
      <c r="T11" s="73"/>
    </row>
    <row r="12" spans="1:20" ht="15.75">
      <c r="A12" s="10" t="s">
        <v>16</v>
      </c>
      <c r="B12" s="55">
        <f>SUM(B38)</f>
        <v>7913.159999999999</v>
      </c>
      <c r="C12" s="55">
        <f aca="true" t="shared" si="0" ref="C12:M12">C38</f>
        <v>16864.88</v>
      </c>
      <c r="D12" s="55">
        <f t="shared" si="0"/>
        <v>37192.54</v>
      </c>
      <c r="E12" s="55">
        <f t="shared" si="0"/>
        <v>40142.83</v>
      </c>
      <c r="F12" s="55">
        <f t="shared" si="0"/>
        <v>18188.829999999998</v>
      </c>
      <c r="G12" s="55">
        <f t="shared" si="0"/>
        <v>4259.860000000001</v>
      </c>
      <c r="H12" s="55">
        <f t="shared" si="0"/>
        <v>9237.5</v>
      </c>
      <c r="I12" s="55">
        <f t="shared" si="0"/>
        <v>12499.71</v>
      </c>
      <c r="J12" s="55">
        <f t="shared" si="0"/>
        <v>15776.27</v>
      </c>
      <c r="K12" s="55">
        <f t="shared" si="0"/>
        <v>7215.01</v>
      </c>
      <c r="L12" s="55">
        <f t="shared" si="0"/>
        <v>7109.929999999999</v>
      </c>
      <c r="M12" s="55">
        <f t="shared" si="0"/>
        <v>8156.390000000001</v>
      </c>
      <c r="N12" s="55">
        <f>SUM(B12:M12)</f>
        <v>184556.91</v>
      </c>
      <c r="P12" s="82" t="s">
        <v>60</v>
      </c>
      <c r="Q12" s="82">
        <f>Q7+Q4-Q9</f>
        <v>5456.715999999971</v>
      </c>
      <c r="R12" s="73"/>
      <c r="S12" s="73"/>
      <c r="T12" s="73"/>
    </row>
    <row r="13" spans="2:20" ht="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P13" s="73"/>
      <c r="Q13" s="73"/>
      <c r="R13" s="73"/>
      <c r="S13" s="73"/>
      <c r="T13" s="73"/>
    </row>
    <row r="14" spans="1:20" ht="15.75">
      <c r="A14" s="11" t="s">
        <v>20</v>
      </c>
      <c r="B14" s="56">
        <f aca="true" t="shared" si="1" ref="B14:G14">B9-B12</f>
        <v>3584.3600000000015</v>
      </c>
      <c r="C14" s="56">
        <f t="shared" si="1"/>
        <v>-10054.380000000001</v>
      </c>
      <c r="D14" s="56">
        <f t="shared" si="1"/>
        <v>-26095.31</v>
      </c>
      <c r="E14" s="56">
        <f t="shared" si="1"/>
        <v>-28060.660000000003</v>
      </c>
      <c r="F14" s="56">
        <f t="shared" si="1"/>
        <v>-7204.369999999999</v>
      </c>
      <c r="G14" s="56">
        <f t="shared" si="1"/>
        <v>6066.799999999999</v>
      </c>
      <c r="H14" s="56">
        <f aca="true" t="shared" si="2" ref="H14:M14">H9-H12</f>
        <v>2518.8099999999995</v>
      </c>
      <c r="I14" s="56">
        <f t="shared" si="2"/>
        <v>-3322.449999999999</v>
      </c>
      <c r="J14" s="56">
        <f t="shared" si="2"/>
        <v>-6138.880000000001</v>
      </c>
      <c r="K14" s="56">
        <f t="shared" si="2"/>
        <v>2076.99</v>
      </c>
      <c r="L14" s="56">
        <f t="shared" si="2"/>
        <v>442.2500000000009</v>
      </c>
      <c r="M14" s="56">
        <f t="shared" si="2"/>
        <v>3444.9199999999983</v>
      </c>
      <c r="N14" s="56">
        <f>SUM(B14:M14)</f>
        <v>-62741.92</v>
      </c>
      <c r="P14" s="83"/>
      <c r="Q14" s="83"/>
      <c r="R14" s="73"/>
      <c r="S14" s="73"/>
      <c r="T14" s="73"/>
    </row>
    <row r="15" spans="2:20" ht="15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P15" s="83"/>
      <c r="Q15" s="83"/>
      <c r="R15" s="73"/>
      <c r="S15" s="73"/>
      <c r="T15" s="73"/>
    </row>
    <row r="16" spans="1:20" ht="15.75">
      <c r="A16" s="24" t="s">
        <v>60</v>
      </c>
      <c r="B16" s="45">
        <f>C4+B7-B9</f>
        <v>4845.925999999965</v>
      </c>
      <c r="C16" s="57">
        <f aca="true" t="shared" si="3" ref="C16:H16">B16+C7-C9</f>
        <v>8072.505999999965</v>
      </c>
      <c r="D16" s="45">
        <f t="shared" si="3"/>
        <v>7012.355999999967</v>
      </c>
      <c r="E16" s="57">
        <f t="shared" si="3"/>
        <v>4967.265999999965</v>
      </c>
      <c r="F16" s="45">
        <f t="shared" si="3"/>
        <v>4019.885999999966</v>
      </c>
      <c r="G16" s="57">
        <f t="shared" si="3"/>
        <v>3731.485999999966</v>
      </c>
      <c r="H16" s="45">
        <f t="shared" si="3"/>
        <v>2019.3359999999666</v>
      </c>
      <c r="I16" s="57">
        <f>H16+I7-I9</f>
        <v>2886.235999999966</v>
      </c>
      <c r="J16" s="45">
        <f>I16+J7-J9</f>
        <v>3412.185999999967</v>
      </c>
      <c r="K16" s="57">
        <f>J16+K7-K9</f>
        <v>4283.525999999967</v>
      </c>
      <c r="L16" s="45">
        <f>K16+L7-L9</f>
        <v>6894.685999999967</v>
      </c>
      <c r="M16" s="57">
        <f>L16+M7-M9</f>
        <v>5456.715999999969</v>
      </c>
      <c r="N16" s="45">
        <f>C4+N7-N9</f>
        <v>5456.715999999971</v>
      </c>
      <c r="P16" s="84" t="s">
        <v>116</v>
      </c>
      <c r="Q16" s="98">
        <f>N12</f>
        <v>184556.91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137</v>
      </c>
    </row>
    <row r="21" spans="1:20" ht="15.75">
      <c r="A21" s="3" t="s">
        <v>42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15539.7492</v>
      </c>
      <c r="R21" s="73"/>
      <c r="S21" s="73"/>
      <c r="T21" s="73"/>
    </row>
    <row r="22" spans="1:20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8">SUM(B22:M22)</f>
        <v>0</v>
      </c>
      <c r="P22" s="75" t="s">
        <v>44</v>
      </c>
      <c r="Q22" s="75">
        <f>N21</f>
        <v>529.5300000000001</v>
      </c>
      <c r="R22" s="73"/>
      <c r="S22" s="73"/>
      <c r="T22" s="73" t="s">
        <v>135</v>
      </c>
    </row>
    <row r="23" spans="1:20" ht="15.75">
      <c r="A23" s="3" t="s">
        <v>56</v>
      </c>
      <c r="B23" s="3">
        <v>870.49</v>
      </c>
      <c r="C23" s="3">
        <v>714.67</v>
      </c>
      <c r="D23" s="3">
        <v>714.67</v>
      </c>
      <c r="E23" s="3">
        <v>714.67</v>
      </c>
      <c r="F23" s="3">
        <v>714.67</v>
      </c>
      <c r="G23" s="3">
        <v>714.67</v>
      </c>
      <c r="H23" s="3">
        <v>1411.16</v>
      </c>
      <c r="I23" s="3">
        <v>714.67</v>
      </c>
      <c r="J23" s="3">
        <v>786.13</v>
      </c>
      <c r="K23" s="3">
        <v>786.13</v>
      </c>
      <c r="L23" s="3">
        <v>786.13</v>
      </c>
      <c r="M23" s="3">
        <v>786.13</v>
      </c>
      <c r="N23" s="3">
        <f t="shared" si="4"/>
        <v>9714.189999999999</v>
      </c>
      <c r="P23" s="75" t="s">
        <v>72</v>
      </c>
      <c r="Q23" s="75">
        <f>N27</f>
        <v>27.66</v>
      </c>
      <c r="R23" s="73"/>
      <c r="S23" s="73"/>
      <c r="T23" s="73" t="s">
        <v>136</v>
      </c>
    </row>
    <row r="24" spans="1:20" ht="15.75">
      <c r="A24" s="3" t="s">
        <v>55</v>
      </c>
      <c r="B24" s="3">
        <v>348.02</v>
      </c>
      <c r="C24" s="3">
        <v>356.94</v>
      </c>
      <c r="D24" s="3">
        <v>356.94</v>
      </c>
      <c r="E24" s="3">
        <v>388.17</v>
      </c>
      <c r="F24" s="3">
        <v>339.09</v>
      </c>
      <c r="G24" s="3">
        <v>383.71</v>
      </c>
      <c r="H24" s="3">
        <v>410.48</v>
      </c>
      <c r="I24" s="3">
        <v>374.79</v>
      </c>
      <c r="J24" s="3">
        <v>431.95</v>
      </c>
      <c r="K24" s="3">
        <v>451.58</v>
      </c>
      <c r="L24" s="3">
        <v>353.41</v>
      </c>
      <c r="M24" s="3">
        <v>451.58</v>
      </c>
      <c r="N24" s="3">
        <f t="shared" si="4"/>
        <v>4646.66</v>
      </c>
      <c r="P24" s="75" t="s">
        <v>62</v>
      </c>
      <c r="Q24" s="75">
        <f>N26</f>
        <v>85774.75</v>
      </c>
      <c r="R24" s="73"/>
      <c r="S24" s="73"/>
      <c r="T24" s="73"/>
    </row>
    <row r="25" spans="1:20" ht="15.75">
      <c r="A25" s="3" t="s">
        <v>53</v>
      </c>
      <c r="B25" s="3">
        <v>871.24</v>
      </c>
      <c r="C25" s="3">
        <v>827.2</v>
      </c>
      <c r="D25" s="3">
        <v>850.36</v>
      </c>
      <c r="E25" s="3">
        <v>1031.82</v>
      </c>
      <c r="F25" s="3">
        <v>661.21</v>
      </c>
      <c r="G25" s="3">
        <v>520.59</v>
      </c>
      <c r="H25" s="3">
        <v>894.83</v>
      </c>
      <c r="I25" s="3">
        <v>673.71</v>
      </c>
      <c r="J25" s="3">
        <v>1807.87</v>
      </c>
      <c r="K25" s="3">
        <v>723.03</v>
      </c>
      <c r="L25" s="3">
        <v>693.38</v>
      </c>
      <c r="M25" s="3">
        <v>723.33</v>
      </c>
      <c r="N25" s="3">
        <f t="shared" si="4"/>
        <v>10278.57</v>
      </c>
      <c r="P25" s="75" t="s">
        <v>79</v>
      </c>
      <c r="Q25" s="75">
        <f>N29</f>
        <v>2017.4099999999999</v>
      </c>
      <c r="R25" s="73"/>
      <c r="S25" s="73"/>
      <c r="T25" s="73" t="s">
        <v>138</v>
      </c>
    </row>
    <row r="26" spans="1:20" ht="15.75">
      <c r="A26" s="3" t="s">
        <v>62</v>
      </c>
      <c r="B26" s="3">
        <v>1031.32</v>
      </c>
      <c r="C26" s="3">
        <v>8676.66</v>
      </c>
      <c r="D26" s="3">
        <v>30348.15</v>
      </c>
      <c r="E26" s="3">
        <v>29486.06</v>
      </c>
      <c r="F26" s="3">
        <v>12063.09</v>
      </c>
      <c r="G26" s="3">
        <v>-2302</v>
      </c>
      <c r="H26" s="3">
        <v>5</v>
      </c>
      <c r="I26" s="3">
        <v>4315.35</v>
      </c>
      <c r="J26" s="3">
        <v>2140.86</v>
      </c>
      <c r="K26" s="3">
        <v>8.53</v>
      </c>
      <c r="L26" s="3"/>
      <c r="M26" s="3">
        <v>1.73</v>
      </c>
      <c r="N26" s="3">
        <f t="shared" si="4"/>
        <v>85774.75</v>
      </c>
      <c r="P26" s="107" t="s">
        <v>49</v>
      </c>
      <c r="Q26" s="90">
        <f>N30</f>
        <v>0</v>
      </c>
      <c r="R26" s="73"/>
      <c r="S26" s="73"/>
      <c r="T26" s="73"/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1" t="s">
        <v>118</v>
      </c>
      <c r="Q27" s="75">
        <f>N36</f>
        <v>4025</v>
      </c>
      <c r="R27" s="73"/>
      <c r="S27" s="73"/>
      <c r="T27" s="73"/>
    </row>
    <row r="28" spans="1:20" ht="15.75">
      <c r="A28" s="3" t="s">
        <v>80</v>
      </c>
      <c r="B28" s="3">
        <v>1515.84</v>
      </c>
      <c r="C28" s="3">
        <v>1515.84</v>
      </c>
      <c r="D28" s="3">
        <v>1592.54</v>
      </c>
      <c r="E28" s="3">
        <v>2120</v>
      </c>
      <c r="F28" s="3">
        <v>984.01</v>
      </c>
      <c r="G28" s="3">
        <v>329.61</v>
      </c>
      <c r="H28" s="3">
        <v>990.8</v>
      </c>
      <c r="I28" s="3">
        <v>990.8</v>
      </c>
      <c r="J28" s="3">
        <v>990.8</v>
      </c>
      <c r="K28" s="3">
        <v>990.8</v>
      </c>
      <c r="L28" s="3">
        <v>990.8</v>
      </c>
      <c r="M28" s="3">
        <v>990.8</v>
      </c>
      <c r="N28" s="3">
        <f t="shared" si="4"/>
        <v>14002.639999999996</v>
      </c>
      <c r="P28" s="93" t="s">
        <v>120</v>
      </c>
      <c r="Q28" s="92">
        <f>N37</f>
        <v>0</v>
      </c>
      <c r="R28" s="73"/>
      <c r="S28" s="73"/>
      <c r="T28" s="73"/>
    </row>
    <row r="29" spans="1:20" ht="15.75">
      <c r="A29" s="3" t="s">
        <v>79</v>
      </c>
      <c r="B29" s="3">
        <v>150.57</v>
      </c>
      <c r="C29" s="3">
        <v>151.62</v>
      </c>
      <c r="D29" s="3">
        <v>151.6</v>
      </c>
      <c r="E29" s="3">
        <v>151.52</v>
      </c>
      <c r="F29" s="3">
        <v>151.67</v>
      </c>
      <c r="G29" s="3">
        <v>295.8</v>
      </c>
      <c r="H29" s="3">
        <v>150.57</v>
      </c>
      <c r="I29" s="3">
        <v>150.57</v>
      </c>
      <c r="J29" s="3">
        <v>165.62</v>
      </c>
      <c r="K29" s="3">
        <v>165.62</v>
      </c>
      <c r="L29" s="3">
        <v>165.62</v>
      </c>
      <c r="M29" s="3">
        <v>166.63</v>
      </c>
      <c r="N29" s="3">
        <f t="shared" si="4"/>
        <v>2017.4099999999999</v>
      </c>
      <c r="P29" s="93" t="s">
        <v>113</v>
      </c>
      <c r="Q29" s="93">
        <f>N34</f>
        <v>66.66</v>
      </c>
      <c r="R29" s="73"/>
      <c r="S29" s="73"/>
      <c r="T29" s="73"/>
    </row>
    <row r="30" spans="1:20" ht="15.75">
      <c r="A30" s="3" t="s">
        <v>49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N35</f>
        <v>1952.98</v>
      </c>
      <c r="S30" s="49"/>
      <c r="T30" s="73"/>
    </row>
    <row r="31" spans="1:20" ht="15.75">
      <c r="A31" s="99" t="s">
        <v>188</v>
      </c>
      <c r="B31" s="3">
        <v>2396.36</v>
      </c>
      <c r="C31" s="3">
        <v>3424.08</v>
      </c>
      <c r="D31" s="3">
        <v>2423.39</v>
      </c>
      <c r="E31" s="3">
        <v>3115.97</v>
      </c>
      <c r="F31" s="3">
        <v>2482.37</v>
      </c>
      <c r="G31" s="3">
        <v>3263.63</v>
      </c>
      <c r="H31" s="3">
        <v>4093.36</v>
      </c>
      <c r="I31" s="3">
        <v>4029.48</v>
      </c>
      <c r="J31" s="3">
        <v>4128.18</v>
      </c>
      <c r="K31" s="3">
        <v>3117.53</v>
      </c>
      <c r="L31" s="3">
        <v>3149.48</v>
      </c>
      <c r="M31" s="3">
        <v>3847.44</v>
      </c>
      <c r="N31" s="3">
        <f t="shared" si="4"/>
        <v>39471.270000000004</v>
      </c>
      <c r="P31" s="91" t="s">
        <v>119</v>
      </c>
      <c r="Q31" s="92">
        <f>SUM(Q21:Q30)</f>
        <v>109933.7392</v>
      </c>
      <c r="S31" s="49"/>
      <c r="T31" s="73"/>
    </row>
    <row r="32" spans="1:14" ht="12.75">
      <c r="A32" s="99" t="s">
        <v>189</v>
      </c>
      <c r="B32" s="3">
        <v>658.36</v>
      </c>
      <c r="C32" s="3">
        <v>1034.07</v>
      </c>
      <c r="D32" s="3">
        <v>749.44</v>
      </c>
      <c r="E32" s="3">
        <v>1118.06</v>
      </c>
      <c r="F32" s="3">
        <v>749.67</v>
      </c>
      <c r="G32" s="3">
        <v>985.62</v>
      </c>
      <c r="H32" s="3">
        <v>1236.2</v>
      </c>
      <c r="I32" s="3">
        <v>1216.9</v>
      </c>
      <c r="J32" s="3">
        <v>1246.71</v>
      </c>
      <c r="K32" s="3">
        <v>941.49</v>
      </c>
      <c r="L32" s="3">
        <v>951.14</v>
      </c>
      <c r="M32" s="3">
        <v>1161.93</v>
      </c>
      <c r="N32" s="3">
        <f t="shared" si="4"/>
        <v>12049.589999999998</v>
      </c>
    </row>
    <row r="33" spans="1:14" ht="12.75">
      <c r="A33" s="3" t="s">
        <v>106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112</v>
      </c>
      <c r="B34" s="3"/>
      <c r="C34" s="3">
        <v>66.66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66.66</v>
      </c>
    </row>
    <row r="35" spans="1:14" ht="12.75">
      <c r="A35" s="3" t="s">
        <v>114</v>
      </c>
      <c r="B35" s="3"/>
      <c r="C35" s="3"/>
      <c r="D35" s="3"/>
      <c r="E35" s="3">
        <v>1952.98</v>
      </c>
      <c r="F35" s="3"/>
      <c r="G35" s="3"/>
      <c r="H35" s="3"/>
      <c r="I35" s="3"/>
      <c r="J35" s="3"/>
      <c r="K35" s="3"/>
      <c r="L35" s="3"/>
      <c r="M35" s="3"/>
      <c r="N35" s="3">
        <f t="shared" si="4"/>
        <v>1952.98</v>
      </c>
    </row>
    <row r="36" spans="1:14" ht="12.75">
      <c r="A36" s="100" t="s">
        <v>118</v>
      </c>
      <c r="B36" s="3"/>
      <c r="C36" s="3"/>
      <c r="D36" s="3"/>
      <c r="E36" s="3"/>
      <c r="F36" s="3"/>
      <c r="G36" s="3"/>
      <c r="H36" s="3"/>
      <c r="I36" s="3"/>
      <c r="J36" s="3">
        <v>4025</v>
      </c>
      <c r="K36" s="3"/>
      <c r="L36" s="3"/>
      <c r="M36" s="3"/>
      <c r="N36" s="3">
        <f t="shared" si="4"/>
        <v>4025</v>
      </c>
    </row>
    <row r="37" spans="1:14" ht="12.75">
      <c r="A37" s="99" t="s">
        <v>120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</row>
    <row r="38" spans="1:14" ht="12.75">
      <c r="A38" s="3" t="s">
        <v>19</v>
      </c>
      <c r="B38" s="3">
        <f>SUM(B21:B37)</f>
        <v>7913.159999999999</v>
      </c>
      <c r="C38" s="3">
        <f aca="true" t="shared" si="5" ref="C38:M38">SUM(C20:C37)</f>
        <v>16864.88</v>
      </c>
      <c r="D38" s="3">
        <f t="shared" si="5"/>
        <v>37192.54</v>
      </c>
      <c r="E38" s="3">
        <f t="shared" si="5"/>
        <v>40142.83</v>
      </c>
      <c r="F38" s="3">
        <f t="shared" si="5"/>
        <v>18188.829999999998</v>
      </c>
      <c r="G38" s="3">
        <f t="shared" si="5"/>
        <v>4259.860000000001</v>
      </c>
      <c r="H38" s="3">
        <f t="shared" si="5"/>
        <v>9237.5</v>
      </c>
      <c r="I38" s="3">
        <f t="shared" si="5"/>
        <v>12499.71</v>
      </c>
      <c r="J38" s="3">
        <f t="shared" si="5"/>
        <v>15776.27</v>
      </c>
      <c r="K38" s="3">
        <f t="shared" si="5"/>
        <v>7215.01</v>
      </c>
      <c r="L38" s="3">
        <f t="shared" si="5"/>
        <v>7109.929999999999</v>
      </c>
      <c r="M38" s="3">
        <f t="shared" si="5"/>
        <v>8156.390000000001</v>
      </c>
      <c r="N38" s="3">
        <f t="shared" si="4"/>
        <v>184556.91</v>
      </c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10" max="11" width="10.28125" style="0" customWidth="1"/>
    <col min="12" max="12" width="9.8515625" style="0" customWidth="1"/>
    <col min="13" max="13" width="10.28125" style="0" customWidth="1"/>
    <col min="14" max="14" width="10.00390625" style="0" customWidth="1"/>
    <col min="15" max="15" width="13.140625" style="0" customWidth="1"/>
    <col min="16" max="16" width="32.28125" style="0" customWidth="1"/>
    <col min="17" max="17" width="14.57421875" style="0" customWidth="1"/>
  </cols>
  <sheetData>
    <row r="1" ht="12.75">
      <c r="A1" s="47" t="s">
        <v>191</v>
      </c>
    </row>
    <row r="2" spans="1:20" ht="15">
      <c r="A2" s="2" t="s">
        <v>24</v>
      </c>
      <c r="E2" t="s">
        <v>22</v>
      </c>
      <c r="H2" s="13">
        <v>857</v>
      </c>
      <c r="P2" s="2" t="s">
        <v>158</v>
      </c>
      <c r="Q2" s="73"/>
      <c r="R2" s="73"/>
      <c r="S2" s="73"/>
      <c r="T2" s="73"/>
    </row>
    <row r="3" spans="16:20" ht="15">
      <c r="P3" s="73"/>
      <c r="Q3" s="73"/>
      <c r="R3" s="73"/>
      <c r="S3" s="73"/>
      <c r="T3" s="73"/>
    </row>
    <row r="4" spans="1:20" ht="15.75">
      <c r="A4" t="s">
        <v>111</v>
      </c>
      <c r="C4" s="58">
        <f>'[1]9'!$N$16</f>
        <v>13611.130999999965</v>
      </c>
      <c r="P4" s="73" t="s">
        <v>111</v>
      </c>
      <c r="Q4" s="95">
        <f>C4</f>
        <v>13611.130999999965</v>
      </c>
      <c r="R4" s="73"/>
      <c r="S4" s="73"/>
      <c r="T4" s="73"/>
    </row>
    <row r="5" spans="16:20" ht="15">
      <c r="P5" s="73"/>
      <c r="Q5" s="73"/>
      <c r="R5" s="73"/>
      <c r="S5" s="73"/>
      <c r="T5" s="73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75"/>
      <c r="Q6" s="75" t="s">
        <v>14</v>
      </c>
      <c r="R6" s="73"/>
      <c r="S6" s="73"/>
      <c r="T6" s="73"/>
    </row>
    <row r="7" spans="1:20" ht="15.75">
      <c r="A7" s="6" t="s">
        <v>1</v>
      </c>
      <c r="B7" s="52">
        <v>10133.84</v>
      </c>
      <c r="C7" s="52">
        <v>10133.84</v>
      </c>
      <c r="D7" s="52">
        <v>10133.84</v>
      </c>
      <c r="E7" s="52">
        <v>10133.84</v>
      </c>
      <c r="F7" s="52">
        <v>10133.84</v>
      </c>
      <c r="G7" s="52">
        <v>10133.84</v>
      </c>
      <c r="H7" s="52">
        <v>10133.84</v>
      </c>
      <c r="I7" s="52">
        <v>10133.84</v>
      </c>
      <c r="J7" s="52">
        <v>10254.07</v>
      </c>
      <c r="K7" s="52">
        <v>10254.07</v>
      </c>
      <c r="L7" s="52">
        <v>10254.07</v>
      </c>
      <c r="M7" s="52">
        <v>10254.07</v>
      </c>
      <c r="N7" s="52">
        <f>SUM(B7:M7)</f>
        <v>122087</v>
      </c>
      <c r="O7" s="44"/>
      <c r="P7" s="76" t="s">
        <v>1</v>
      </c>
      <c r="Q7" s="96">
        <f>N7</f>
        <v>122087</v>
      </c>
      <c r="R7" s="73"/>
      <c r="S7" s="73"/>
      <c r="T7" s="73"/>
    </row>
    <row r="8" spans="1:20" ht="15.7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44"/>
      <c r="P8" s="75"/>
      <c r="Q8" s="75"/>
      <c r="R8" s="73"/>
      <c r="S8" s="73"/>
      <c r="T8" s="73"/>
    </row>
    <row r="9" spans="1:20" ht="15.75">
      <c r="A9" s="7" t="s">
        <v>15</v>
      </c>
      <c r="B9" s="42">
        <v>7325.19</v>
      </c>
      <c r="C9" s="42">
        <v>5894.38</v>
      </c>
      <c r="D9" s="42">
        <v>8218.36</v>
      </c>
      <c r="E9" s="42">
        <v>9731.27</v>
      </c>
      <c r="F9" s="42">
        <v>10634.27</v>
      </c>
      <c r="G9" s="42">
        <v>11742.83</v>
      </c>
      <c r="H9" s="42">
        <v>17655.99</v>
      </c>
      <c r="I9" s="42">
        <v>16816.76</v>
      </c>
      <c r="J9" s="42">
        <v>11428.35</v>
      </c>
      <c r="K9" s="42">
        <v>10232.68</v>
      </c>
      <c r="L9" s="42">
        <v>6940.3</v>
      </c>
      <c r="M9" s="42">
        <v>6744.64</v>
      </c>
      <c r="N9" s="42">
        <f>SUM(B9:M9)</f>
        <v>123365.02000000002</v>
      </c>
      <c r="O9" s="44"/>
      <c r="P9" s="77" t="s">
        <v>15</v>
      </c>
      <c r="Q9" s="97">
        <f>N9</f>
        <v>123365.02000000002</v>
      </c>
      <c r="R9" s="73"/>
      <c r="S9" s="73"/>
      <c r="T9" s="73"/>
    </row>
    <row r="10" spans="1:20" ht="15.75">
      <c r="A10" s="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3"/>
      <c r="O10" s="70"/>
      <c r="P10" s="78"/>
      <c r="Q10" s="79"/>
      <c r="R10" s="73"/>
      <c r="S10" s="73"/>
      <c r="T10" s="73"/>
    </row>
    <row r="11" spans="1:20" ht="15.75">
      <c r="A11" s="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4"/>
      <c r="O11" s="44"/>
      <c r="P11" s="80"/>
      <c r="Q11" s="81"/>
      <c r="R11" s="73"/>
      <c r="S11" s="73"/>
      <c r="T11" s="73"/>
    </row>
    <row r="12" spans="1:20" ht="15.75">
      <c r="A12" s="10" t="s">
        <v>16</v>
      </c>
      <c r="B12" s="55">
        <f>SUM(B38)</f>
        <v>7519.93</v>
      </c>
      <c r="C12" s="55">
        <f aca="true" t="shared" si="0" ref="C12:M12">C38</f>
        <v>17215.149999999998</v>
      </c>
      <c r="D12" s="55">
        <f t="shared" si="0"/>
        <v>6935.74</v>
      </c>
      <c r="E12" s="55">
        <f t="shared" si="0"/>
        <v>10772.02</v>
      </c>
      <c r="F12" s="55">
        <f t="shared" si="0"/>
        <v>8120.4400000000005</v>
      </c>
      <c r="G12" s="55">
        <f t="shared" si="0"/>
        <v>6648.599999999999</v>
      </c>
      <c r="H12" s="55">
        <f t="shared" si="0"/>
        <v>9205.199999999999</v>
      </c>
      <c r="I12" s="55">
        <f t="shared" si="0"/>
        <v>8625.300000000001</v>
      </c>
      <c r="J12" s="55">
        <f t="shared" si="0"/>
        <v>9748.130000000001</v>
      </c>
      <c r="K12" s="55">
        <f t="shared" si="0"/>
        <v>7310.86</v>
      </c>
      <c r="L12" s="55">
        <f t="shared" si="0"/>
        <v>7204.63</v>
      </c>
      <c r="M12" s="55">
        <f t="shared" si="0"/>
        <v>8636.61</v>
      </c>
      <c r="N12" s="55">
        <f>SUM(B12:M12)</f>
        <v>107942.61000000002</v>
      </c>
      <c r="O12" s="44"/>
      <c r="P12" s="82" t="s">
        <v>60</v>
      </c>
      <c r="Q12" s="94">
        <f>Q7+Q4-Q9</f>
        <v>12333.110999999946</v>
      </c>
      <c r="R12" s="73"/>
      <c r="S12" s="73"/>
      <c r="T12" s="73"/>
    </row>
    <row r="13" spans="2:20" ht="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73"/>
      <c r="Q13" s="73"/>
      <c r="R13" s="73"/>
      <c r="S13" s="73"/>
      <c r="T13" s="73"/>
    </row>
    <row r="14" spans="1:20" ht="15.75">
      <c r="A14" s="11" t="s">
        <v>20</v>
      </c>
      <c r="B14" s="56">
        <f aca="true" t="shared" si="1" ref="B14:G14">B9-B12</f>
        <v>-194.7400000000007</v>
      </c>
      <c r="C14" s="56">
        <f t="shared" si="1"/>
        <v>-11320.769999999997</v>
      </c>
      <c r="D14" s="56">
        <f t="shared" si="1"/>
        <v>1282.6200000000008</v>
      </c>
      <c r="E14" s="56">
        <f t="shared" si="1"/>
        <v>-1040.75</v>
      </c>
      <c r="F14" s="56">
        <f t="shared" si="1"/>
        <v>2513.83</v>
      </c>
      <c r="G14" s="56">
        <f t="shared" si="1"/>
        <v>5094.2300000000005</v>
      </c>
      <c r="H14" s="56">
        <f aca="true" t="shared" si="2" ref="H14:M14">H9-H12</f>
        <v>8450.790000000003</v>
      </c>
      <c r="I14" s="56">
        <f t="shared" si="2"/>
        <v>8191.459999999997</v>
      </c>
      <c r="J14" s="56">
        <f t="shared" si="2"/>
        <v>1680.2199999999993</v>
      </c>
      <c r="K14" s="56">
        <f t="shared" si="2"/>
        <v>2921.8200000000006</v>
      </c>
      <c r="L14" s="56">
        <f t="shared" si="2"/>
        <v>-264.3299999999999</v>
      </c>
      <c r="M14" s="56">
        <f t="shared" si="2"/>
        <v>-1891.9700000000003</v>
      </c>
      <c r="N14" s="56">
        <f>SUM(B14:M14)</f>
        <v>15422.410000000003</v>
      </c>
      <c r="O14" s="44"/>
      <c r="P14" s="83"/>
      <c r="Q14" s="83"/>
      <c r="R14" s="73"/>
      <c r="S14" s="73"/>
      <c r="T14" s="73"/>
    </row>
    <row r="15" spans="2:20" ht="15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83"/>
      <c r="Q15" s="83"/>
      <c r="R15" s="73"/>
      <c r="S15" s="73"/>
      <c r="T15" s="73"/>
    </row>
    <row r="16" spans="1:20" ht="15.75">
      <c r="A16" s="24" t="s">
        <v>60</v>
      </c>
      <c r="B16" s="45">
        <f>C4+B7-B9</f>
        <v>16419.780999999966</v>
      </c>
      <c r="C16" s="57">
        <f aca="true" t="shared" si="3" ref="C16:H16">B16+C7-C9</f>
        <v>20659.240999999965</v>
      </c>
      <c r="D16" s="45">
        <f t="shared" si="3"/>
        <v>22574.720999999965</v>
      </c>
      <c r="E16" s="57">
        <f t="shared" si="3"/>
        <v>22977.290999999965</v>
      </c>
      <c r="F16" s="45">
        <f t="shared" si="3"/>
        <v>22476.860999999964</v>
      </c>
      <c r="G16" s="57">
        <f t="shared" si="3"/>
        <v>20867.870999999963</v>
      </c>
      <c r="H16" s="45">
        <f t="shared" si="3"/>
        <v>13345.720999999961</v>
      </c>
      <c r="I16" s="57">
        <f>H16+I7-I9</f>
        <v>6662.800999999963</v>
      </c>
      <c r="J16" s="45">
        <f>I16+J7-J9</f>
        <v>5488.520999999962</v>
      </c>
      <c r="K16" s="57">
        <f>J16+K7-K9</f>
        <v>5509.910999999962</v>
      </c>
      <c r="L16" s="45">
        <f>K16+L7-L9</f>
        <v>8823.68099999996</v>
      </c>
      <c r="M16" s="57">
        <f>L16+M7-M9</f>
        <v>12333.11099999996</v>
      </c>
      <c r="N16" s="45">
        <f>C4+N7-N9</f>
        <v>12333.110999999946</v>
      </c>
      <c r="O16" s="44"/>
      <c r="P16" s="84" t="s">
        <v>116</v>
      </c>
      <c r="Q16" s="98">
        <f>N12</f>
        <v>107942.61000000002</v>
      </c>
      <c r="R16" s="85" t="s">
        <v>122</v>
      </c>
      <c r="S16" s="73"/>
      <c r="T16" s="73"/>
    </row>
    <row r="17" spans="16:20" ht="15">
      <c r="P17" s="73"/>
      <c r="Q17" s="73"/>
      <c r="R17" s="73"/>
      <c r="S17" s="73"/>
      <c r="T17" s="73"/>
    </row>
    <row r="18" spans="1:20" ht="15">
      <c r="A18" s="4" t="s">
        <v>17</v>
      </c>
      <c r="P18" s="2" t="s">
        <v>117</v>
      </c>
      <c r="Q18" s="73"/>
      <c r="R18" s="73"/>
      <c r="S18" s="73"/>
      <c r="T18" s="73" t="s">
        <v>123</v>
      </c>
    </row>
    <row r="19" spans="16:20" ht="15">
      <c r="P19" s="73"/>
      <c r="Q19" s="73"/>
      <c r="R19" s="73"/>
      <c r="S19" s="73"/>
      <c r="T19" s="73"/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86" t="s">
        <v>18</v>
      </c>
      <c r="Q20" s="87"/>
      <c r="R20" s="73"/>
      <c r="S20" s="73"/>
      <c r="T20" s="73" t="s">
        <v>140</v>
      </c>
    </row>
    <row r="21" spans="1:20" ht="15.75">
      <c r="A21" s="3" t="s">
        <v>43</v>
      </c>
      <c r="B21" s="3">
        <v>70.96</v>
      </c>
      <c r="C21" s="3">
        <v>97.14</v>
      </c>
      <c r="D21" s="3">
        <v>5.45</v>
      </c>
      <c r="E21" s="3">
        <v>63.58</v>
      </c>
      <c r="F21" s="3">
        <v>43.05</v>
      </c>
      <c r="G21" s="3">
        <v>40.57</v>
      </c>
      <c r="H21" s="3">
        <v>45.1</v>
      </c>
      <c r="I21" s="3">
        <v>33.44</v>
      </c>
      <c r="J21" s="3">
        <v>53.15</v>
      </c>
      <c r="K21" s="3">
        <v>30.3</v>
      </c>
      <c r="L21" s="3">
        <v>19.97</v>
      </c>
      <c r="M21" s="3">
        <v>26.82</v>
      </c>
      <c r="N21" s="3">
        <f>SUM(B21:M21)</f>
        <v>529.5300000000001</v>
      </c>
      <c r="P21" s="88" t="s">
        <v>121</v>
      </c>
      <c r="Q21" s="89">
        <f>(Q23+Q24+Q22)*18%</f>
        <v>2380.4712000000004</v>
      </c>
      <c r="R21" s="73"/>
      <c r="S21" s="73"/>
      <c r="T21" s="73"/>
    </row>
    <row r="22" spans="1:20" ht="15.75">
      <c r="A22" s="3" t="s">
        <v>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8">SUM(B22:M22)</f>
        <v>0</v>
      </c>
      <c r="P22" s="75" t="s">
        <v>44</v>
      </c>
      <c r="Q22" s="75">
        <f>N21</f>
        <v>529.5300000000001</v>
      </c>
      <c r="R22" s="73"/>
      <c r="S22" s="73"/>
      <c r="T22" s="73" t="s">
        <v>139</v>
      </c>
    </row>
    <row r="23" spans="1:20" ht="15.75">
      <c r="A23" s="3" t="s">
        <v>56</v>
      </c>
      <c r="B23" s="3">
        <v>882.12</v>
      </c>
      <c r="C23" s="3">
        <v>724.21</v>
      </c>
      <c r="D23" s="3">
        <v>724.21</v>
      </c>
      <c r="E23" s="3">
        <v>724.21</v>
      </c>
      <c r="F23" s="3">
        <v>724.21</v>
      </c>
      <c r="G23" s="3">
        <v>724.21</v>
      </c>
      <c r="H23" s="3">
        <v>1430.01</v>
      </c>
      <c r="I23" s="3">
        <v>724.21</v>
      </c>
      <c r="J23" s="3">
        <v>796.63</v>
      </c>
      <c r="K23" s="3">
        <v>796.63</v>
      </c>
      <c r="L23" s="3">
        <v>796.63</v>
      </c>
      <c r="M23" s="3">
        <v>796.63</v>
      </c>
      <c r="N23" s="3">
        <f t="shared" si="4"/>
        <v>9843.909999999998</v>
      </c>
      <c r="P23" s="75" t="s">
        <v>72</v>
      </c>
      <c r="Q23" s="75">
        <f>N27</f>
        <v>27.66</v>
      </c>
      <c r="R23" s="73"/>
      <c r="S23" s="73"/>
      <c r="T23" s="73"/>
    </row>
    <row r="24" spans="1:20" ht="15.75">
      <c r="A24" s="3" t="s">
        <v>58</v>
      </c>
      <c r="B24" s="3">
        <v>352.67</v>
      </c>
      <c r="C24" s="3">
        <v>361.71</v>
      </c>
      <c r="D24" s="3">
        <v>361.71</v>
      </c>
      <c r="E24" s="3">
        <v>393.36</v>
      </c>
      <c r="F24" s="3">
        <v>343.62</v>
      </c>
      <c r="G24" s="3">
        <v>388.84</v>
      </c>
      <c r="H24" s="3">
        <v>415.97</v>
      </c>
      <c r="I24" s="3">
        <v>379.79</v>
      </c>
      <c r="J24" s="3">
        <v>437.71</v>
      </c>
      <c r="K24" s="3">
        <v>457.61</v>
      </c>
      <c r="L24" s="3">
        <v>358.13</v>
      </c>
      <c r="M24" s="3">
        <v>457.61</v>
      </c>
      <c r="N24" s="3">
        <f t="shared" si="4"/>
        <v>4708.73</v>
      </c>
      <c r="P24" s="75" t="s">
        <v>62</v>
      </c>
      <c r="Q24" s="75">
        <f>N26</f>
        <v>12667.650000000001</v>
      </c>
      <c r="R24" s="73"/>
      <c r="S24" s="73"/>
      <c r="T24" s="73" t="s">
        <v>138</v>
      </c>
    </row>
    <row r="25" spans="1:20" ht="15.75">
      <c r="A25" s="3" t="s">
        <v>53</v>
      </c>
      <c r="B25" s="3">
        <v>882.88</v>
      </c>
      <c r="C25" s="3">
        <v>838.25</v>
      </c>
      <c r="D25" s="3">
        <v>861.72</v>
      </c>
      <c r="E25" s="3">
        <v>1045.44</v>
      </c>
      <c r="F25" s="3">
        <v>670.04</v>
      </c>
      <c r="G25" s="3">
        <v>527.54</v>
      </c>
      <c r="H25" s="3">
        <v>906.78</v>
      </c>
      <c r="I25" s="3">
        <v>682.71</v>
      </c>
      <c r="J25" s="3">
        <v>726.68</v>
      </c>
      <c r="K25" s="3">
        <v>732.69</v>
      </c>
      <c r="L25" s="3">
        <v>702.64</v>
      </c>
      <c r="M25" s="3">
        <v>732.99</v>
      </c>
      <c r="N25" s="3">
        <f t="shared" si="4"/>
        <v>9310.359999999999</v>
      </c>
      <c r="P25" s="75" t="s">
        <v>79</v>
      </c>
      <c r="Q25" s="75">
        <f>N29</f>
        <v>2044.3799999999997</v>
      </c>
      <c r="R25" s="73"/>
      <c r="S25" s="73"/>
      <c r="T25" s="73"/>
    </row>
    <row r="26" spans="1:20" ht="15.75">
      <c r="A26" s="3" t="s">
        <v>67</v>
      </c>
      <c r="B26" s="3"/>
      <c r="C26" s="3">
        <v>8919.76</v>
      </c>
      <c r="D26" s="3"/>
      <c r="E26" s="3"/>
      <c r="F26" s="3">
        <v>1913.46</v>
      </c>
      <c r="G26" s="3"/>
      <c r="H26" s="3">
        <v>5</v>
      </c>
      <c r="I26" s="3">
        <v>332.08</v>
      </c>
      <c r="J26" s="3">
        <v>1115.42</v>
      </c>
      <c r="K26" s="3">
        <v>8.53</v>
      </c>
      <c r="L26" s="3"/>
      <c r="M26" s="3">
        <v>373.4</v>
      </c>
      <c r="N26" s="3">
        <f t="shared" si="4"/>
        <v>12667.650000000001</v>
      </c>
      <c r="P26" s="107" t="s">
        <v>48</v>
      </c>
      <c r="Q26" s="90">
        <f>N30</f>
        <v>0</v>
      </c>
      <c r="R26" s="73"/>
      <c r="S26" s="73"/>
      <c r="T26" s="73" t="s">
        <v>141</v>
      </c>
    </row>
    <row r="27" spans="1:20" ht="15.75">
      <c r="A27" s="3" t="s">
        <v>72</v>
      </c>
      <c r="B27" s="3"/>
      <c r="C27" s="3"/>
      <c r="D27" s="3"/>
      <c r="E27" s="3"/>
      <c r="F27" s="3"/>
      <c r="G27" s="3">
        <v>27.66</v>
      </c>
      <c r="H27" s="3"/>
      <c r="I27" s="3"/>
      <c r="J27" s="3"/>
      <c r="K27" s="3"/>
      <c r="L27" s="3"/>
      <c r="M27" s="3"/>
      <c r="N27" s="3">
        <f t="shared" si="4"/>
        <v>27.66</v>
      </c>
      <c r="P27" s="91" t="s">
        <v>118</v>
      </c>
      <c r="Q27" s="75">
        <f>N37</f>
        <v>0</v>
      </c>
      <c r="R27" s="73"/>
      <c r="S27" s="73"/>
      <c r="T27" s="73"/>
    </row>
    <row r="28" spans="1:20" ht="15.75">
      <c r="A28" s="3" t="s">
        <v>80</v>
      </c>
      <c r="B28" s="3">
        <v>1536.08</v>
      </c>
      <c r="C28" s="3">
        <v>1536.08</v>
      </c>
      <c r="D28" s="3">
        <v>1613.81</v>
      </c>
      <c r="E28" s="3">
        <v>2148.32</v>
      </c>
      <c r="F28" s="3">
        <v>997.15</v>
      </c>
      <c r="G28" s="3">
        <v>334.01</v>
      </c>
      <c r="H28" s="3">
        <v>1004.03</v>
      </c>
      <c r="I28" s="3">
        <v>1004.03</v>
      </c>
      <c r="J28" s="3">
        <v>1004.03</v>
      </c>
      <c r="K28" s="3">
        <v>1004.03</v>
      </c>
      <c r="L28" s="3">
        <v>1004.03</v>
      </c>
      <c r="M28" s="3">
        <v>1004.03</v>
      </c>
      <c r="N28" s="3">
        <f t="shared" si="4"/>
        <v>14189.630000000003</v>
      </c>
      <c r="P28" s="93" t="s">
        <v>120</v>
      </c>
      <c r="Q28" s="92">
        <f>N33</f>
        <v>0</v>
      </c>
      <c r="R28" s="73"/>
      <c r="S28" s="73"/>
      <c r="T28" s="73"/>
    </row>
    <row r="29" spans="1:20" ht="15.75">
      <c r="A29" s="3" t="s">
        <v>79</v>
      </c>
      <c r="B29" s="3">
        <v>152.58</v>
      </c>
      <c r="C29" s="3">
        <v>153.64</v>
      </c>
      <c r="D29" s="3">
        <v>153.64</v>
      </c>
      <c r="E29" s="3">
        <v>153.55</v>
      </c>
      <c r="F29" s="3">
        <v>153.7</v>
      </c>
      <c r="G29" s="3">
        <v>299.77</v>
      </c>
      <c r="H29" s="3">
        <v>152.58</v>
      </c>
      <c r="I29" s="3">
        <v>152.58</v>
      </c>
      <c r="J29" s="3">
        <v>167.83</v>
      </c>
      <c r="K29" s="3">
        <v>167.83</v>
      </c>
      <c r="L29" s="3">
        <v>167.83</v>
      </c>
      <c r="M29" s="3">
        <v>168.85</v>
      </c>
      <c r="N29" s="3">
        <f t="shared" si="4"/>
        <v>2044.3799999999997</v>
      </c>
      <c r="P29" s="93" t="s">
        <v>113</v>
      </c>
      <c r="Q29" s="93">
        <f>N35</f>
        <v>66.66</v>
      </c>
      <c r="R29" s="73"/>
      <c r="S29" s="73"/>
      <c r="T29" s="73"/>
    </row>
    <row r="30" spans="1:20" ht="15.75">
      <c r="A30" s="3" t="s">
        <v>48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93" t="s">
        <v>114</v>
      </c>
      <c r="Q30" s="93">
        <f>N36</f>
        <v>1952.98</v>
      </c>
      <c r="S30" s="49"/>
      <c r="T30" s="73"/>
    </row>
    <row r="31" spans="1:20" ht="15.75">
      <c r="A31" s="99" t="s">
        <v>188</v>
      </c>
      <c r="B31" s="3">
        <v>2975.58</v>
      </c>
      <c r="C31" s="3">
        <v>3469.82</v>
      </c>
      <c r="D31" s="3">
        <v>2455.75</v>
      </c>
      <c r="E31" s="3">
        <v>3157.59</v>
      </c>
      <c r="F31" s="3">
        <v>2515.52</v>
      </c>
      <c r="G31" s="3">
        <v>3307.22</v>
      </c>
      <c r="H31" s="3">
        <v>4028.98</v>
      </c>
      <c r="I31" s="3">
        <v>4083.3</v>
      </c>
      <c r="J31" s="3">
        <v>4183.32</v>
      </c>
      <c r="K31" s="3">
        <v>3159.17</v>
      </c>
      <c r="L31" s="3">
        <v>3191.55</v>
      </c>
      <c r="M31" s="3">
        <v>3898.83</v>
      </c>
      <c r="N31" s="3">
        <f t="shared" si="4"/>
        <v>40426.630000000005</v>
      </c>
      <c r="P31" s="91" t="s">
        <v>119</v>
      </c>
      <c r="Q31" s="92">
        <f>SUM(Q21:Q30)</f>
        <v>19669.3312</v>
      </c>
      <c r="S31" s="49"/>
      <c r="T31" s="73"/>
    </row>
    <row r="32" spans="1:14" ht="12.75">
      <c r="A32" s="99" t="s">
        <v>189</v>
      </c>
      <c r="B32" s="3">
        <v>667.06</v>
      </c>
      <c r="C32" s="3">
        <v>1047.88</v>
      </c>
      <c r="D32" s="3">
        <v>759.45</v>
      </c>
      <c r="E32" s="3">
        <v>1132.99</v>
      </c>
      <c r="F32" s="3">
        <v>759.69</v>
      </c>
      <c r="G32" s="3">
        <v>998.78</v>
      </c>
      <c r="H32" s="3">
        <v>1216.75</v>
      </c>
      <c r="I32" s="3">
        <v>1233.16</v>
      </c>
      <c r="J32" s="3">
        <v>1263.36</v>
      </c>
      <c r="K32" s="3">
        <v>954.07</v>
      </c>
      <c r="L32" s="3">
        <v>963.85</v>
      </c>
      <c r="M32" s="3">
        <v>1177.45</v>
      </c>
      <c r="N32" s="3">
        <f t="shared" si="4"/>
        <v>12174.49</v>
      </c>
    </row>
    <row r="33" spans="1:14" ht="12.75">
      <c r="A33" s="3" t="s">
        <v>104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112</v>
      </c>
      <c r="B35" s="3"/>
      <c r="C35" s="3">
        <v>66.66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66.66</v>
      </c>
    </row>
    <row r="36" spans="1:14" ht="12.75">
      <c r="A36" s="3" t="s">
        <v>114</v>
      </c>
      <c r="B36" s="3"/>
      <c r="C36" s="3"/>
      <c r="D36" s="3"/>
      <c r="E36" s="3">
        <v>1952.98</v>
      </c>
      <c r="F36" s="3"/>
      <c r="G36" s="3"/>
      <c r="H36" s="3"/>
      <c r="I36" s="3"/>
      <c r="J36" s="3"/>
      <c r="K36" s="3"/>
      <c r="L36" s="3"/>
      <c r="M36" s="3"/>
      <c r="N36" s="3">
        <f t="shared" si="4"/>
        <v>1952.98</v>
      </c>
    </row>
    <row r="37" spans="1:14" ht="12.75">
      <c r="A37" s="100" t="s">
        <v>118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4"/>
        <v>0</v>
      </c>
    </row>
    <row r="38" spans="1:14" ht="12.75">
      <c r="A38" s="3" t="s">
        <v>19</v>
      </c>
      <c r="B38" s="3">
        <f>SUM(B21:B37)</f>
        <v>7519.93</v>
      </c>
      <c r="C38" s="3">
        <f aca="true" t="shared" si="5" ref="C38:M38">SUM(C20:C37)</f>
        <v>17215.149999999998</v>
      </c>
      <c r="D38" s="3">
        <f t="shared" si="5"/>
        <v>6935.74</v>
      </c>
      <c r="E38" s="3">
        <f t="shared" si="5"/>
        <v>10772.02</v>
      </c>
      <c r="F38" s="3">
        <f t="shared" si="5"/>
        <v>8120.4400000000005</v>
      </c>
      <c r="G38" s="3">
        <f t="shared" si="5"/>
        <v>6648.599999999999</v>
      </c>
      <c r="H38" s="3">
        <f t="shared" si="5"/>
        <v>9205.199999999999</v>
      </c>
      <c r="I38" s="3">
        <f t="shared" si="5"/>
        <v>8625.300000000001</v>
      </c>
      <c r="J38" s="3">
        <f t="shared" si="5"/>
        <v>9748.130000000001</v>
      </c>
      <c r="K38" s="3">
        <f t="shared" si="5"/>
        <v>7310.86</v>
      </c>
      <c r="L38" s="3">
        <f t="shared" si="5"/>
        <v>7204.63</v>
      </c>
      <c r="M38" s="3">
        <f t="shared" si="5"/>
        <v>8636.61</v>
      </c>
      <c r="N38" s="3">
        <f t="shared" si="4"/>
        <v>107942.61000000002</v>
      </c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2015-03-19T11:38:50Z</cp:lastPrinted>
  <dcterms:created xsi:type="dcterms:W3CDTF">1996-10-08T23:32:33Z</dcterms:created>
  <dcterms:modified xsi:type="dcterms:W3CDTF">2015-03-19T11:40:07Z</dcterms:modified>
  <cp:category/>
  <cp:version/>
  <cp:contentType/>
  <cp:contentStatus/>
</cp:coreProperties>
</file>